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3"/>
  </bookViews>
  <sheets>
    <sheet name="ohje" sheetId="1" r:id="rId1"/>
    <sheet name="tiedot" sheetId="2" r:id="rId2"/>
    <sheet name="matkat" sheetId="3" r:id="rId3"/>
    <sheet name="tulokset" sheetId="4" r:id="rId4"/>
  </sheets>
  <definedNames/>
  <calcPr fullCalcOnLoad="1"/>
</workbook>
</file>

<file path=xl/sharedStrings.xml><?xml version="1.0" encoding="utf-8"?>
<sst xmlns="http://schemas.openxmlformats.org/spreadsheetml/2006/main" count="126" uniqueCount="74">
  <si>
    <t>Jotain ohjeita</t>
  </si>
  <si>
    <t>Ensin laitetaan ajat tiedot-tauluun. Valkoiset ruudut täytetään, vihreisiin ei kosketa ja punaisiin tarvittaessa.</t>
  </si>
  <si>
    <t>Kirjoita ajat muodossa minuutit:sekunnit eli esim. 3:22 (excel muuttaa sen muotoon 3:22:00, älä välitä)</t>
  </si>
  <si>
    <t>Kijroita ajat järjestyksessä ensimmäisestä radasta lähtien, jos ratoja on juostu eri järjestyksessä, pitää järjestellä manuaalisesti</t>
  </si>
  <si>
    <t>Jos on vain yksi rasti ollut radalla, niin kolmas sarake jätetään tyhjäksi</t>
  </si>
  <si>
    <t>Palautuksen kirjataan myös, niiden järjestyksellä ei ole väliä</t>
  </si>
  <si>
    <t>Jos on tullut hylkäys tai keskeytys (tässä ei ole kuin hylsyjä) kirjataan hyl?-sarakkeeseen, jokin merkki, esim "x"</t>
  </si>
  <si>
    <t>Hylätyt ajat voidaan kirjata, mutta ne on hyvä kirjata, esim. teksti-muodossa (2:23)</t>
  </si>
  <si>
    <t>Kun ajat on kirjattu painetaan ctrl+vaihto+j, joka järjestää juoksijat oikeaan järjestykseen</t>
  </si>
  <si>
    <t>Jos makro ei toimi, voidaan lajitella (tiedot-&gt;lajittele) juoksijat 1. ratojen lukumäärän (laskeva) 2. aikojen perusteella (nouseva)</t>
  </si>
  <si>
    <t>matkat-tauluun kirjataan ratojen pituudet ja noususummat</t>
  </si>
  <si>
    <t>tuloksen-taulun muotoilut tulee suorittaa käsin (esim. korostukset)</t>
  </si>
  <si>
    <t>vasempaan yläkulmaan voi kirjoittaa päivämäärän</t>
  </si>
  <si>
    <t>rivien lukumäärää voi säädellä käsin. Henkilö- ja summarivien välissä on rivejä, joiden korkeus on nolla, niitä saa esiin muuttamalla rivikorkeutta</t>
  </si>
  <si>
    <t>lisää rivejä saa myös kopioimalla, mutta huomioitavaa on, että alinta henkilöriviä (kaikki laajennettuna) ei saa kopioida, koska kaavat päättyvät siihen ja silloin sen alle kopiodut rivit eivät tule mukaan kaavoihin</t>
  </si>
  <si>
    <t>muotoiluissa (muotoile solut) voi olla kuitenkin virheitä</t>
  </si>
  <si>
    <t>sijoitukset 0"."-muodossa, paitsi A-sarakkeeseen 0". "-muodossa ja tasaus oikealle</t>
  </si>
  <si>
    <t>ajoista rastiväliajat muodossa t:mm, muut muodossa m:ss</t>
  </si>
  <si>
    <t>jos kilometrivauhdeissa näyttäisi olevan virheitä, saattaa se johtua siitä, että jotkin radat, joita ei ole juostu (tai hylätty) tulevat matkan osalta mukaan laskuun, tätä voi koettaa poistaa painamalla deleteä ko. radan sijoituksen kohdalla</t>
  </si>
  <si>
    <t>nimi</t>
  </si>
  <si>
    <t>eka</t>
  </si>
  <si>
    <t>ratoja</t>
  </si>
  <si>
    <t>hyv</t>
  </si>
  <si>
    <t>aika</t>
  </si>
  <si>
    <t>1. rata</t>
  </si>
  <si>
    <t>hyl?</t>
  </si>
  <si>
    <t>pal</t>
  </si>
  <si>
    <t>2. rata</t>
  </si>
  <si>
    <t>3. rata</t>
  </si>
  <si>
    <t>4. rata</t>
  </si>
  <si>
    <t>5. rata</t>
  </si>
  <si>
    <t>6. rata</t>
  </si>
  <si>
    <t>Vesa Nokka</t>
  </si>
  <si>
    <t>A</t>
  </si>
  <si>
    <t>Henrik Asklöf</t>
  </si>
  <si>
    <t>B</t>
  </si>
  <si>
    <t>Selja Kaartinen</t>
  </si>
  <si>
    <t>Kristian Boström</t>
  </si>
  <si>
    <t>Nella Rontu</t>
  </si>
  <si>
    <t>Emilia Välimaa</t>
  </si>
  <si>
    <t>Antti Reiman</t>
  </si>
  <si>
    <t>Emilia Vuori</t>
  </si>
  <si>
    <t>C</t>
  </si>
  <si>
    <t>4</t>
  </si>
  <si>
    <t>Renja Roos</t>
  </si>
  <si>
    <t>Iiro Seppä</t>
  </si>
  <si>
    <t>Laura Korpela</t>
  </si>
  <si>
    <t>Elina Heinonen</t>
  </si>
  <si>
    <t>3</t>
  </si>
  <si>
    <t>Aino Reiman</t>
  </si>
  <si>
    <t>Siiri Siikarla</t>
  </si>
  <si>
    <t>Aino Asklöf</t>
  </si>
  <si>
    <t>Henna Ylimaa</t>
  </si>
  <si>
    <t>Atte Nokka</t>
  </si>
  <si>
    <t>F</t>
  </si>
  <si>
    <t>X</t>
  </si>
  <si>
    <t>matka (m)</t>
  </si>
  <si>
    <t>nousu (m)</t>
  </si>
  <si>
    <t>A-rata</t>
  </si>
  <si>
    <t>B-rata</t>
  </si>
  <si>
    <t>C-rata</t>
  </si>
  <si>
    <t>E-rata</t>
  </si>
  <si>
    <t>D-rata</t>
  </si>
  <si>
    <t>F-rata</t>
  </si>
  <si>
    <t xml:space="preserve"> </t>
  </si>
  <si>
    <t>palautus</t>
  </si>
  <si>
    <t>1.</t>
  </si>
  <si>
    <t>/km</t>
  </si>
  <si>
    <t>K-1</t>
  </si>
  <si>
    <t>yht</t>
  </si>
  <si>
    <t>ka</t>
  </si>
  <si>
    <t>nopein (rata)</t>
  </si>
  <si>
    <t>nopein (rastivälit)</t>
  </si>
  <si>
    <t>5. keskiarvo</t>
  </si>
</sst>
</file>

<file path=xl/styles.xml><?xml version="1.0" encoding="utf-8"?>
<styleSheet xmlns="http://schemas.openxmlformats.org/spreadsheetml/2006/main">
  <numFmts count="11">
    <numFmt numFmtId="164" formatCode="GENERAL"/>
    <numFmt numFmtId="165" formatCode="MM:SS"/>
    <numFmt numFmtId="166" formatCode="HH:MM"/>
    <numFmt numFmtId="167" formatCode="@"/>
    <numFmt numFmtId="168" formatCode="M:SS"/>
    <numFmt numFmtId="169" formatCode="DD/MM/YYYY"/>
    <numFmt numFmtId="170" formatCode="0\m"/>
    <numFmt numFmtId="171" formatCode="&quot;/ &quot;0\m"/>
    <numFmt numFmtId="172" formatCode="DD/\ MMM"/>
    <numFmt numFmtId="173" formatCode="0&quot;. &quot;"/>
    <numFmt numFmtId="174" formatCode="0\."/>
  </numFmts>
  <fonts count="4">
    <font>
      <sz val="10"/>
      <name val="Arial"/>
      <family val="2"/>
    </font>
    <font>
      <sz val="8"/>
      <name val="Arial"/>
      <family val="2"/>
    </font>
    <font>
      <b/>
      <sz val="8"/>
      <name val="Arial"/>
      <family val="2"/>
    </font>
    <font>
      <sz val="9"/>
      <name val="Arial"/>
      <family val="2"/>
    </font>
  </fonts>
  <fills count="1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24"/>
        <bgColor indexed="64"/>
      </patternFill>
    </fill>
    <fill>
      <patternFill patternType="solid">
        <fgColor indexed="44"/>
        <bgColor indexed="64"/>
      </patternFill>
    </fill>
    <fill>
      <patternFill patternType="solid">
        <fgColor indexed="22"/>
        <bgColor indexed="64"/>
      </patternFill>
    </fill>
  </fills>
  <borders count="113">
    <border>
      <left/>
      <right/>
      <top/>
      <bottom/>
      <diagonal/>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color indexed="63"/>
      </top>
      <bottom>
        <color indexed="63"/>
      </bottom>
    </border>
    <border>
      <left style="thin">
        <color indexed="8"/>
      </left>
      <right style="hair">
        <color indexed="8"/>
      </right>
      <top style="thin">
        <color indexed="8"/>
      </top>
      <bottom style="thin">
        <color indexed="8"/>
      </bottom>
    </border>
    <border>
      <left style="thin">
        <color indexed="8"/>
      </left>
      <right style="hair">
        <color indexed="8"/>
      </right>
      <top>
        <color indexed="63"/>
      </top>
      <bottom style="thin">
        <color indexed="8"/>
      </bottom>
    </border>
    <border>
      <left>
        <color indexed="63"/>
      </left>
      <right style="dotted">
        <color indexed="8"/>
      </right>
      <top>
        <color indexed="63"/>
      </top>
      <bottom>
        <color indexed="63"/>
      </bottom>
    </border>
    <border>
      <left style="dotted">
        <color indexed="8"/>
      </left>
      <right style="dotted">
        <color indexed="8"/>
      </right>
      <top>
        <color indexed="63"/>
      </top>
      <bottom>
        <color indexed="63"/>
      </bottom>
    </border>
    <border>
      <left style="dotted">
        <color indexed="8"/>
      </left>
      <right style="medium">
        <color indexed="8"/>
      </right>
      <top>
        <color indexed="63"/>
      </top>
      <bottom>
        <color indexed="63"/>
      </bottom>
    </border>
    <border>
      <left style="dotted">
        <color indexed="8"/>
      </left>
      <right style="thin">
        <color indexed="8"/>
      </right>
      <top>
        <color indexed="63"/>
      </top>
      <bottom>
        <color indexed="63"/>
      </bottom>
    </border>
    <border>
      <left style="thin">
        <color indexed="8"/>
      </left>
      <right style="dotted">
        <color indexed="8"/>
      </right>
      <top>
        <color indexed="63"/>
      </top>
      <bottom>
        <color indexed="63"/>
      </bottom>
    </border>
    <border>
      <left style="medium">
        <color indexed="8"/>
      </left>
      <right style="dotted">
        <color indexed="8"/>
      </right>
      <top>
        <color indexed="63"/>
      </top>
      <bottom>
        <color indexed="63"/>
      </bottom>
    </border>
    <border>
      <left>
        <color indexed="63"/>
      </left>
      <right style="dashed">
        <color indexed="8"/>
      </right>
      <top>
        <color indexed="63"/>
      </top>
      <bottom>
        <color indexed="63"/>
      </bottom>
    </border>
    <border>
      <left style="dashed">
        <color indexed="8"/>
      </left>
      <right style="dashed">
        <color indexed="8"/>
      </right>
      <top>
        <color indexed="63"/>
      </top>
      <bottom>
        <color indexed="63"/>
      </bottom>
    </border>
    <border>
      <left style="dashed">
        <color indexed="8"/>
      </left>
      <right style="medium">
        <color indexed="8"/>
      </right>
      <top>
        <color indexed="63"/>
      </top>
      <bottom>
        <color indexed="63"/>
      </bottom>
    </border>
    <border>
      <left style="dotted">
        <color indexed="8"/>
      </left>
      <right>
        <color indexed="63"/>
      </right>
      <top>
        <color indexed="63"/>
      </top>
      <bottom>
        <color indexed="63"/>
      </bottom>
    </border>
    <border>
      <left style="thin">
        <color indexed="8"/>
      </left>
      <right style="dashed">
        <color indexed="8"/>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dotted">
        <color indexed="8"/>
      </right>
      <top>
        <color indexed="63"/>
      </top>
      <bottom style="medium">
        <color indexed="8"/>
      </bottom>
    </border>
    <border>
      <left style="dotted">
        <color indexed="8"/>
      </left>
      <right style="dotted">
        <color indexed="8"/>
      </right>
      <top>
        <color indexed="63"/>
      </top>
      <bottom style="medium">
        <color indexed="8"/>
      </bottom>
    </border>
    <border>
      <left style="dotted">
        <color indexed="8"/>
      </left>
      <right style="medium">
        <color indexed="8"/>
      </right>
      <top>
        <color indexed="63"/>
      </top>
      <bottom style="medium">
        <color indexed="8"/>
      </bottom>
    </border>
    <border>
      <left style="dotted">
        <color indexed="8"/>
      </left>
      <right style="thin">
        <color indexed="8"/>
      </right>
      <top>
        <color indexed="63"/>
      </top>
      <bottom style="medium">
        <color indexed="8"/>
      </bottom>
    </border>
    <border>
      <left style="thin">
        <color indexed="8"/>
      </left>
      <right style="dotted">
        <color indexed="8"/>
      </right>
      <top>
        <color indexed="63"/>
      </top>
      <bottom style="medium">
        <color indexed="8"/>
      </bottom>
    </border>
    <border>
      <left style="medium">
        <color indexed="8"/>
      </left>
      <right style="dotted">
        <color indexed="8"/>
      </right>
      <top>
        <color indexed="63"/>
      </top>
      <bottom style="medium">
        <color indexed="8"/>
      </bottom>
    </border>
    <border>
      <left style="thin">
        <color indexed="8"/>
      </left>
      <right style="dashed">
        <color indexed="8"/>
      </right>
      <top>
        <color indexed="63"/>
      </top>
      <bottom style="medium">
        <color indexed="8"/>
      </bottom>
    </border>
    <border>
      <left style="dashed">
        <color indexed="8"/>
      </left>
      <right style="dashed">
        <color indexed="8"/>
      </right>
      <top>
        <color indexed="63"/>
      </top>
      <bottom style="medium">
        <color indexed="8"/>
      </bottom>
    </border>
    <border>
      <left style="dashed">
        <color indexed="8"/>
      </left>
      <right style="medium">
        <color indexed="8"/>
      </right>
      <top>
        <color indexed="63"/>
      </top>
      <bottom style="medium">
        <color indexed="8"/>
      </bottom>
    </border>
    <border>
      <left style="dotted">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style="dotted">
        <color indexed="8"/>
      </right>
      <top>
        <color indexed="63"/>
      </top>
      <bottom style="hair">
        <color indexed="8"/>
      </bottom>
    </border>
    <border>
      <left style="dotted">
        <color indexed="8"/>
      </left>
      <right style="dotted">
        <color indexed="8"/>
      </right>
      <top>
        <color indexed="63"/>
      </top>
      <bottom style="hair">
        <color indexed="8"/>
      </bottom>
    </border>
    <border>
      <left style="dotted">
        <color indexed="8"/>
      </left>
      <right style="medium">
        <color indexed="8"/>
      </right>
      <top>
        <color indexed="63"/>
      </top>
      <bottom style="hair">
        <color indexed="8"/>
      </bottom>
    </border>
    <border>
      <left style="dotted">
        <color indexed="8"/>
      </left>
      <right style="thin">
        <color indexed="8"/>
      </right>
      <top>
        <color indexed="63"/>
      </top>
      <bottom style="hair">
        <color indexed="8"/>
      </bottom>
    </border>
    <border>
      <left style="thin">
        <color indexed="8"/>
      </left>
      <right style="dotted">
        <color indexed="8"/>
      </right>
      <top>
        <color indexed="63"/>
      </top>
      <bottom style="hair">
        <color indexed="8"/>
      </bottom>
    </border>
    <border>
      <left style="medium">
        <color indexed="8"/>
      </left>
      <right style="dotted">
        <color indexed="8"/>
      </right>
      <top>
        <color indexed="63"/>
      </top>
      <bottom style="hair">
        <color indexed="8"/>
      </bottom>
    </border>
    <border>
      <left>
        <color indexed="63"/>
      </left>
      <right style="dashed">
        <color indexed="8"/>
      </right>
      <top>
        <color indexed="63"/>
      </top>
      <bottom style="hair">
        <color indexed="8"/>
      </bottom>
    </border>
    <border>
      <left style="dashed">
        <color indexed="8"/>
      </left>
      <right style="dashed">
        <color indexed="8"/>
      </right>
      <top>
        <color indexed="63"/>
      </top>
      <bottom style="hair">
        <color indexed="8"/>
      </bottom>
    </border>
    <border>
      <left style="dotted">
        <color indexed="8"/>
      </left>
      <right>
        <color indexed="63"/>
      </right>
      <top>
        <color indexed="63"/>
      </top>
      <bottom style="hair">
        <color indexed="8"/>
      </bottom>
    </border>
    <border>
      <left style="thin">
        <color indexed="8"/>
      </left>
      <right style="dashed">
        <color indexed="8"/>
      </right>
      <top>
        <color indexed="63"/>
      </top>
      <bottom style="hair">
        <color indexed="8"/>
      </bottom>
    </border>
    <border>
      <left style="medium">
        <color indexed="8"/>
      </left>
      <right style="medium">
        <color indexed="8"/>
      </right>
      <top>
        <color indexed="63"/>
      </top>
      <bottom style="hair">
        <color indexed="8"/>
      </bottom>
    </border>
    <border>
      <left>
        <color indexed="63"/>
      </left>
      <right>
        <color indexed="63"/>
      </right>
      <top style="thin">
        <color indexed="8"/>
      </top>
      <bottom style="hair">
        <color indexed="8"/>
      </bottom>
    </border>
    <border>
      <left style="medium">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dotted">
        <color indexed="8"/>
      </right>
      <top style="hair">
        <color indexed="8"/>
      </top>
      <bottom style="hair">
        <color indexed="8"/>
      </bottom>
    </border>
    <border>
      <left style="dotted">
        <color indexed="8"/>
      </left>
      <right style="dotted">
        <color indexed="8"/>
      </right>
      <top style="hair">
        <color indexed="8"/>
      </top>
      <bottom style="hair">
        <color indexed="8"/>
      </bottom>
    </border>
    <border>
      <left style="dotted">
        <color indexed="8"/>
      </left>
      <right style="thin">
        <color indexed="8"/>
      </right>
      <top style="hair">
        <color indexed="8"/>
      </top>
      <bottom style="hair">
        <color indexed="8"/>
      </bottom>
    </border>
    <border>
      <left style="thin">
        <color indexed="8"/>
      </left>
      <right style="dotted">
        <color indexed="8"/>
      </right>
      <top style="hair">
        <color indexed="8"/>
      </top>
      <bottom style="hair">
        <color indexed="8"/>
      </bottom>
    </border>
    <border>
      <left style="dotted">
        <color indexed="8"/>
      </left>
      <right style="medium">
        <color indexed="8"/>
      </right>
      <top style="hair">
        <color indexed="8"/>
      </top>
      <bottom style="hair">
        <color indexed="8"/>
      </bottom>
    </border>
    <border>
      <left style="medium">
        <color indexed="8"/>
      </left>
      <right style="dotted">
        <color indexed="8"/>
      </right>
      <top style="hair">
        <color indexed="8"/>
      </top>
      <bottom style="hair">
        <color indexed="8"/>
      </bottom>
    </border>
    <border>
      <left>
        <color indexed="63"/>
      </left>
      <right style="dashed">
        <color indexed="8"/>
      </right>
      <top style="hair">
        <color indexed="8"/>
      </top>
      <bottom style="hair">
        <color indexed="8"/>
      </bottom>
    </border>
    <border>
      <left style="dashed">
        <color indexed="8"/>
      </left>
      <right style="dashed">
        <color indexed="8"/>
      </right>
      <top style="hair">
        <color indexed="8"/>
      </top>
      <bottom style="hair">
        <color indexed="8"/>
      </bottom>
    </border>
    <border>
      <left style="dotted">
        <color indexed="8"/>
      </left>
      <right>
        <color indexed="63"/>
      </right>
      <top style="hair">
        <color indexed="8"/>
      </top>
      <bottom style="hair">
        <color indexed="8"/>
      </bottom>
    </border>
    <border>
      <left style="thin">
        <color indexed="8"/>
      </left>
      <right style="dashed">
        <color indexed="8"/>
      </right>
      <top style="hair">
        <color indexed="8"/>
      </top>
      <bottom style="hair">
        <color indexed="8"/>
      </bottom>
    </border>
    <border>
      <left style="medium">
        <color indexed="8"/>
      </left>
      <right style="medium">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style="dotted">
        <color indexed="8"/>
      </right>
      <top style="hair">
        <color indexed="8"/>
      </top>
      <bottom style="thin">
        <color indexed="8"/>
      </bottom>
    </border>
    <border>
      <left style="dotted">
        <color indexed="8"/>
      </left>
      <right style="dotted">
        <color indexed="8"/>
      </right>
      <top style="hair">
        <color indexed="8"/>
      </top>
      <bottom style="thin">
        <color indexed="8"/>
      </bottom>
    </border>
    <border>
      <left style="dotted">
        <color indexed="8"/>
      </left>
      <right style="medium">
        <color indexed="8"/>
      </right>
      <top style="hair">
        <color indexed="8"/>
      </top>
      <bottom style="thin">
        <color indexed="8"/>
      </bottom>
    </border>
    <border>
      <left style="dotted">
        <color indexed="8"/>
      </left>
      <right style="thin">
        <color indexed="8"/>
      </right>
      <top style="hair">
        <color indexed="8"/>
      </top>
      <bottom style="thin">
        <color indexed="8"/>
      </bottom>
    </border>
    <border>
      <left style="thin">
        <color indexed="8"/>
      </left>
      <right style="dotted">
        <color indexed="8"/>
      </right>
      <top style="hair">
        <color indexed="8"/>
      </top>
      <bottom style="thin">
        <color indexed="8"/>
      </bottom>
    </border>
    <border>
      <left style="medium">
        <color indexed="8"/>
      </left>
      <right style="dotted">
        <color indexed="8"/>
      </right>
      <top style="hair">
        <color indexed="8"/>
      </top>
      <bottom style="thin">
        <color indexed="8"/>
      </bottom>
    </border>
    <border>
      <left>
        <color indexed="63"/>
      </left>
      <right style="dashed">
        <color indexed="8"/>
      </right>
      <top style="hair">
        <color indexed="8"/>
      </top>
      <bottom style="thin">
        <color indexed="8"/>
      </bottom>
    </border>
    <border>
      <left style="dashed">
        <color indexed="8"/>
      </left>
      <right style="dashed">
        <color indexed="8"/>
      </right>
      <top style="hair">
        <color indexed="8"/>
      </top>
      <bottom style="thin">
        <color indexed="8"/>
      </bottom>
    </border>
    <border>
      <left style="dotted">
        <color indexed="8"/>
      </left>
      <right>
        <color indexed="63"/>
      </right>
      <top style="hair">
        <color indexed="8"/>
      </top>
      <bottom style="thin">
        <color indexed="8"/>
      </bottom>
    </border>
    <border>
      <left style="thin">
        <color indexed="8"/>
      </left>
      <right style="dashed">
        <color indexed="8"/>
      </right>
      <top style="hair">
        <color indexed="8"/>
      </top>
      <bottom style="thin">
        <color indexed="8"/>
      </bottom>
    </border>
    <border>
      <left style="medium">
        <color indexed="8"/>
      </left>
      <right style="medium">
        <color indexed="8"/>
      </right>
      <top style="hair">
        <color indexed="8"/>
      </top>
      <bottom style="thin">
        <color indexed="8"/>
      </bottom>
    </border>
    <border>
      <left style="medium">
        <color indexed="8"/>
      </left>
      <right>
        <color indexed="63"/>
      </right>
      <top>
        <color indexed="63"/>
      </top>
      <bottom style="hair">
        <color indexed="8"/>
      </bottom>
    </border>
    <border>
      <left>
        <color indexed="63"/>
      </left>
      <right style="medium">
        <color indexed="8"/>
      </right>
      <top>
        <color indexed="63"/>
      </top>
      <bottom style="hair">
        <color indexed="8"/>
      </bottom>
    </border>
    <border>
      <left style="dotted">
        <color indexed="8"/>
      </left>
      <right style="medium">
        <color indexed="8"/>
      </right>
      <top>
        <color indexed="63"/>
      </top>
      <bottom style="thin">
        <color indexed="8"/>
      </bottom>
    </border>
    <border>
      <left>
        <color indexed="63"/>
      </left>
      <right style="dotted">
        <color indexed="8"/>
      </right>
      <top style="thin">
        <color indexed="8"/>
      </top>
      <bottom style="thin">
        <color indexed="8"/>
      </bottom>
    </border>
    <border>
      <left>
        <color indexed="63"/>
      </left>
      <right style="dotted">
        <color indexed="8"/>
      </right>
      <top>
        <color indexed="63"/>
      </top>
      <bottom style="thin">
        <color indexed="8"/>
      </bottom>
    </border>
    <border>
      <left style="dotted">
        <color indexed="8"/>
      </left>
      <right style="dotted">
        <color indexed="8"/>
      </right>
      <top>
        <color indexed="63"/>
      </top>
      <bottom style="thin">
        <color indexed="8"/>
      </bottom>
    </border>
    <border>
      <left style="dotted">
        <color indexed="8"/>
      </left>
      <right style="thin">
        <color indexed="8"/>
      </right>
      <top>
        <color indexed="63"/>
      </top>
      <bottom style="thin">
        <color indexed="8"/>
      </bottom>
    </border>
    <border>
      <left style="thin">
        <color indexed="8"/>
      </left>
      <right style="dotted">
        <color indexed="8"/>
      </right>
      <top>
        <color indexed="63"/>
      </top>
      <bottom style="thin">
        <color indexed="8"/>
      </bottom>
    </border>
    <border>
      <left style="medium">
        <color indexed="8"/>
      </left>
      <right style="dotted">
        <color indexed="8"/>
      </right>
      <top>
        <color indexed="63"/>
      </top>
      <bottom style="thin">
        <color indexed="8"/>
      </bottom>
    </border>
    <border>
      <left>
        <color indexed="63"/>
      </left>
      <right style="dashed">
        <color indexed="8"/>
      </right>
      <top>
        <color indexed="63"/>
      </top>
      <bottom style="thin">
        <color indexed="8"/>
      </bottom>
    </border>
    <border>
      <left style="dashed">
        <color indexed="8"/>
      </left>
      <right style="dashed">
        <color indexed="8"/>
      </right>
      <top>
        <color indexed="63"/>
      </top>
      <bottom style="thin">
        <color indexed="8"/>
      </bottom>
    </border>
    <border>
      <left style="dashed">
        <color indexed="8"/>
      </left>
      <right style="medium">
        <color indexed="8"/>
      </right>
      <top>
        <color indexed="63"/>
      </top>
      <bottom style="thin">
        <color indexed="8"/>
      </bottom>
    </border>
    <border>
      <left style="dotted">
        <color indexed="8"/>
      </left>
      <right>
        <color indexed="63"/>
      </right>
      <top>
        <color indexed="63"/>
      </top>
      <bottom style="thin">
        <color indexed="8"/>
      </bottom>
    </border>
    <border>
      <left style="thin">
        <color indexed="8"/>
      </left>
      <right style="dashed">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dotted">
        <color indexed="8"/>
      </right>
      <top style="thin">
        <color indexed="8"/>
      </top>
      <bottom style="hair">
        <color indexed="8"/>
      </bottom>
    </border>
    <border>
      <left style="dotted">
        <color indexed="8"/>
      </left>
      <right style="dotted">
        <color indexed="8"/>
      </right>
      <top style="thin">
        <color indexed="8"/>
      </top>
      <bottom style="hair">
        <color indexed="8"/>
      </bottom>
    </border>
    <border>
      <left style="dotted">
        <color indexed="8"/>
      </left>
      <right style="medium">
        <color indexed="8"/>
      </right>
      <top style="thin">
        <color indexed="8"/>
      </top>
      <bottom style="hair">
        <color indexed="8"/>
      </bottom>
    </border>
    <border>
      <left style="dotted">
        <color indexed="8"/>
      </left>
      <right style="thin">
        <color indexed="8"/>
      </right>
      <top style="thin">
        <color indexed="8"/>
      </top>
      <bottom style="hair">
        <color indexed="8"/>
      </bottom>
    </border>
    <border>
      <left style="thin">
        <color indexed="8"/>
      </left>
      <right style="dotted">
        <color indexed="8"/>
      </right>
      <top style="thin">
        <color indexed="8"/>
      </top>
      <bottom style="hair">
        <color indexed="8"/>
      </bottom>
    </border>
    <border>
      <left style="medium">
        <color indexed="8"/>
      </left>
      <right style="dotted">
        <color indexed="8"/>
      </right>
      <top style="thin">
        <color indexed="8"/>
      </top>
      <bottom style="hair">
        <color indexed="8"/>
      </bottom>
    </border>
    <border>
      <left style="dotted">
        <color indexed="8"/>
      </left>
      <right>
        <color indexed="63"/>
      </right>
      <top style="thin">
        <color indexed="8"/>
      </top>
      <bottom style="hair">
        <color indexed="8"/>
      </bottom>
    </border>
    <border>
      <left style="medium">
        <color indexed="8"/>
      </left>
      <right style="medium">
        <color indexed="8"/>
      </right>
      <top style="thin">
        <color indexed="8"/>
      </top>
      <bottom style="hair">
        <color indexed="8"/>
      </bottom>
    </border>
    <border>
      <left>
        <color indexed="63"/>
      </left>
      <right>
        <color indexed="63"/>
      </right>
      <top style="hair">
        <color indexed="8"/>
      </top>
      <bottom style="medium">
        <color indexed="8"/>
      </bottom>
    </border>
    <border>
      <left>
        <color indexed="63"/>
      </left>
      <right style="dotted">
        <color indexed="8"/>
      </right>
      <top style="hair">
        <color indexed="8"/>
      </top>
      <bottom style="medium">
        <color indexed="8"/>
      </bottom>
    </border>
    <border>
      <left style="dotted">
        <color indexed="8"/>
      </left>
      <right style="dotted">
        <color indexed="8"/>
      </right>
      <top style="hair">
        <color indexed="8"/>
      </top>
      <bottom style="medium">
        <color indexed="8"/>
      </bottom>
    </border>
    <border>
      <left style="dotted">
        <color indexed="8"/>
      </left>
      <right style="medium">
        <color indexed="8"/>
      </right>
      <top style="hair">
        <color indexed="8"/>
      </top>
      <bottom style="medium">
        <color indexed="8"/>
      </bottom>
    </border>
    <border>
      <left style="dotted">
        <color indexed="8"/>
      </left>
      <right style="thin">
        <color indexed="8"/>
      </right>
      <top style="hair">
        <color indexed="8"/>
      </top>
      <bottom style="medium">
        <color indexed="8"/>
      </bottom>
    </border>
    <border>
      <left style="thin">
        <color indexed="8"/>
      </left>
      <right style="dotted">
        <color indexed="8"/>
      </right>
      <top style="hair">
        <color indexed="8"/>
      </top>
      <bottom style="medium">
        <color indexed="8"/>
      </bottom>
    </border>
    <border>
      <left style="medium">
        <color indexed="8"/>
      </left>
      <right style="dotted">
        <color indexed="8"/>
      </right>
      <top style="hair">
        <color indexed="8"/>
      </top>
      <bottom style="medium">
        <color indexed="8"/>
      </bottom>
    </border>
    <border>
      <left style="dotted">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08">
    <xf numFmtId="164" fontId="0" fillId="0" borderId="0" xfId="0" applyAlignment="1">
      <alignment/>
    </xf>
    <xf numFmtId="164" fontId="0" fillId="0" borderId="0" xfId="0" applyFont="1" applyAlignment="1">
      <alignment/>
    </xf>
    <xf numFmtId="164" fontId="1" fillId="0" borderId="0" xfId="0" applyFont="1" applyBorder="1" applyAlignment="1">
      <alignment horizontal="left"/>
    </xf>
    <xf numFmtId="164" fontId="1" fillId="0" borderId="1" xfId="0" applyFont="1" applyFill="1" applyBorder="1" applyAlignment="1">
      <alignment horizontal="center"/>
    </xf>
    <xf numFmtId="164" fontId="1" fillId="2" borderId="1" xfId="0" applyFont="1" applyFill="1" applyBorder="1" applyAlignment="1">
      <alignment horizontal="center"/>
    </xf>
    <xf numFmtId="165" fontId="1" fillId="2" borderId="1" xfId="0" applyNumberFormat="1" applyFont="1" applyFill="1" applyBorder="1" applyAlignment="1">
      <alignment horizontal="center"/>
    </xf>
    <xf numFmtId="166" fontId="1" fillId="0" borderId="0" xfId="0" applyNumberFormat="1" applyFont="1" applyBorder="1" applyAlignment="1">
      <alignment horizontal="center"/>
    </xf>
    <xf numFmtId="166" fontId="1" fillId="0" borderId="2" xfId="0" applyNumberFormat="1" applyFont="1" applyBorder="1" applyAlignment="1">
      <alignment horizontal="center"/>
    </xf>
    <xf numFmtId="164" fontId="1" fillId="3" borderId="0" xfId="0" applyFont="1" applyFill="1" applyBorder="1" applyAlignment="1">
      <alignment horizontal="center"/>
    </xf>
    <xf numFmtId="164" fontId="1" fillId="3" borderId="2" xfId="0" applyFont="1" applyFill="1" applyBorder="1" applyAlignment="1">
      <alignment horizontal="center"/>
    </xf>
    <xf numFmtId="164" fontId="1" fillId="0" borderId="0" xfId="0" applyFont="1" applyBorder="1" applyAlignment="1">
      <alignment/>
    </xf>
    <xf numFmtId="164" fontId="2" fillId="2" borderId="3" xfId="0" applyFont="1" applyFill="1" applyBorder="1" applyAlignment="1">
      <alignment horizontal="left"/>
    </xf>
    <xf numFmtId="164" fontId="2" fillId="2" borderId="4" xfId="0" applyFont="1" applyFill="1" applyBorder="1" applyAlignment="1">
      <alignment horizontal="center"/>
    </xf>
    <xf numFmtId="165" fontId="2" fillId="2" borderId="4" xfId="0" applyNumberFormat="1" applyFont="1" applyFill="1" applyBorder="1" applyAlignment="1">
      <alignment horizontal="center"/>
    </xf>
    <xf numFmtId="166" fontId="2" fillId="2" borderId="4" xfId="0" applyNumberFormat="1" applyFont="1" applyFill="1" applyBorder="1" applyAlignment="1">
      <alignment horizontal="center"/>
    </xf>
    <xf numFmtId="164" fontId="2" fillId="2" borderId="3" xfId="0" applyFont="1" applyFill="1" applyBorder="1" applyAlignment="1">
      <alignment horizontal="center"/>
    </xf>
    <xf numFmtId="166" fontId="2" fillId="2" borderId="5" xfId="0" applyNumberFormat="1" applyFont="1" applyFill="1" applyBorder="1" applyAlignment="1">
      <alignment horizontal="center"/>
    </xf>
    <xf numFmtId="164" fontId="2" fillId="2" borderId="5" xfId="0" applyFont="1" applyFill="1" applyBorder="1" applyAlignment="1">
      <alignment horizontal="center"/>
    </xf>
    <xf numFmtId="164" fontId="2" fillId="0" borderId="3" xfId="0" applyFont="1" applyBorder="1" applyAlignment="1">
      <alignment/>
    </xf>
    <xf numFmtId="167" fontId="0" fillId="4" borderId="6" xfId="0" applyNumberFormat="1" applyFont="1" applyFill="1" applyBorder="1" applyAlignment="1">
      <alignment/>
    </xf>
    <xf numFmtId="166" fontId="0" fillId="4" borderId="6" xfId="0" applyNumberFormat="1" applyFont="1" applyFill="1" applyBorder="1" applyAlignment="1" applyProtection="1">
      <alignment horizontal="center"/>
      <protection locked="0"/>
    </xf>
    <xf numFmtId="164" fontId="0" fillId="2" borderId="4" xfId="0" applyFont="1" applyFill="1" applyBorder="1" applyAlignment="1">
      <alignment horizontal="center"/>
    </xf>
    <xf numFmtId="164" fontId="0" fillId="2" borderId="1" xfId="0" applyNumberFormat="1" applyFont="1" applyFill="1" applyBorder="1" applyAlignment="1">
      <alignment horizontal="center"/>
    </xf>
    <xf numFmtId="165" fontId="0" fillId="2" borderId="1" xfId="0" applyNumberFormat="1" applyFont="1" applyFill="1" applyBorder="1" applyAlignment="1">
      <alignment horizontal="center"/>
    </xf>
    <xf numFmtId="166" fontId="0" fillId="4" borderId="6" xfId="0" applyNumberFormat="1" applyFont="1" applyFill="1" applyBorder="1" applyAlignment="1">
      <alignment horizontal="center"/>
    </xf>
    <xf numFmtId="164" fontId="0" fillId="3" borderId="0" xfId="0" applyFont="1" applyFill="1" applyBorder="1" applyAlignment="1">
      <alignment horizontal="center"/>
    </xf>
    <xf numFmtId="166" fontId="0" fillId="3" borderId="0" xfId="0" applyNumberFormat="1" applyFont="1" applyFill="1" applyBorder="1" applyAlignment="1">
      <alignment horizontal="center"/>
    </xf>
    <xf numFmtId="166" fontId="0" fillId="3" borderId="2" xfId="0" applyNumberFormat="1" applyFont="1" applyFill="1" applyBorder="1" applyAlignment="1">
      <alignment horizontal="center"/>
    </xf>
    <xf numFmtId="164" fontId="0" fillId="0" borderId="0" xfId="0" applyFont="1" applyBorder="1" applyAlignment="1">
      <alignment/>
    </xf>
    <xf numFmtId="164" fontId="0" fillId="4" borderId="3" xfId="0" applyFont="1" applyFill="1" applyBorder="1" applyAlignment="1">
      <alignment horizontal="left"/>
    </xf>
    <xf numFmtId="164" fontId="0" fillId="4" borderId="4" xfId="0" applyFont="1" applyFill="1" applyBorder="1" applyAlignment="1">
      <alignment horizontal="center"/>
    </xf>
    <xf numFmtId="164" fontId="0" fillId="2" borderId="1" xfId="0" applyFont="1" applyFill="1" applyBorder="1" applyAlignment="1">
      <alignment horizontal="center"/>
    </xf>
    <xf numFmtId="166" fontId="0" fillId="4" borderId="7" xfId="0" applyNumberFormat="1" applyFont="1" applyFill="1" applyBorder="1" applyAlignment="1">
      <alignment horizontal="center"/>
    </xf>
    <xf numFmtId="166" fontId="0" fillId="4" borderId="8" xfId="0" applyNumberFormat="1" applyFont="1" applyFill="1" applyBorder="1" applyAlignment="1">
      <alignment horizontal="center"/>
    </xf>
    <xf numFmtId="164" fontId="0" fillId="3" borderId="2" xfId="0" applyFont="1" applyFill="1" applyBorder="1" applyAlignment="1">
      <alignment horizontal="center"/>
    </xf>
    <xf numFmtId="164" fontId="0" fillId="0" borderId="6" xfId="0" applyFont="1" applyBorder="1" applyAlignment="1">
      <alignment horizontal="left"/>
    </xf>
    <xf numFmtId="164" fontId="0" fillId="0" borderId="6" xfId="0" applyFont="1" applyFill="1" applyBorder="1" applyAlignment="1">
      <alignment horizontal="center"/>
    </xf>
    <xf numFmtId="166" fontId="0" fillId="0" borderId="6" xfId="0" applyNumberFormat="1" applyFont="1" applyBorder="1" applyAlignment="1">
      <alignment horizontal="center"/>
    </xf>
    <xf numFmtId="166" fontId="0" fillId="0" borderId="0" xfId="0" applyNumberFormat="1" applyFont="1" applyBorder="1" applyAlignment="1">
      <alignment horizontal="center"/>
    </xf>
    <xf numFmtId="167" fontId="0" fillId="4" borderId="6" xfId="0" applyNumberFormat="1" applyFont="1" applyFill="1" applyBorder="1" applyAlignment="1" applyProtection="1">
      <alignment horizontal="center"/>
      <protection locked="0"/>
    </xf>
    <xf numFmtId="167" fontId="0" fillId="2" borderId="1" xfId="0" applyNumberFormat="1" applyFont="1" applyFill="1" applyBorder="1" applyAlignment="1">
      <alignment horizontal="center"/>
    </xf>
    <xf numFmtId="167" fontId="0" fillId="4" borderId="3" xfId="0" applyNumberFormat="1" applyFont="1" applyFill="1" applyBorder="1" applyAlignment="1">
      <alignment/>
    </xf>
    <xf numFmtId="167" fontId="0" fillId="4" borderId="4" xfId="0" applyNumberFormat="1" applyFont="1" applyFill="1" applyBorder="1" applyAlignment="1" applyProtection="1">
      <alignment horizontal="center"/>
      <protection locked="0"/>
    </xf>
    <xf numFmtId="167" fontId="0" fillId="2" borderId="6" xfId="0" applyNumberFormat="1" applyFont="1" applyFill="1" applyBorder="1" applyAlignment="1">
      <alignment horizontal="center"/>
    </xf>
    <xf numFmtId="167" fontId="0" fillId="2" borderId="0" xfId="0" applyNumberFormat="1" applyFont="1" applyFill="1" applyBorder="1" applyAlignment="1">
      <alignment horizontal="center"/>
    </xf>
    <xf numFmtId="166" fontId="0" fillId="4" borderId="5" xfId="0" applyNumberFormat="1" applyFont="1" applyFill="1" applyBorder="1" applyAlignment="1">
      <alignment horizontal="center"/>
    </xf>
    <xf numFmtId="166" fontId="0" fillId="3" borderId="3" xfId="0" applyNumberFormat="1" applyFont="1" applyFill="1" applyBorder="1" applyAlignment="1">
      <alignment horizontal="center"/>
    </xf>
    <xf numFmtId="166" fontId="0" fillId="3" borderId="5" xfId="0" applyNumberFormat="1" applyFont="1" applyFill="1" applyBorder="1" applyAlignment="1">
      <alignment horizontal="center"/>
    </xf>
    <xf numFmtId="167" fontId="0" fillId="0" borderId="3" xfId="0" applyNumberFormat="1" applyFont="1" applyBorder="1" applyAlignment="1">
      <alignment horizontal="left"/>
    </xf>
    <xf numFmtId="167" fontId="0" fillId="0" borderId="4" xfId="0" applyNumberFormat="1" applyFont="1" applyFill="1" applyBorder="1" applyAlignment="1">
      <alignment horizontal="center"/>
    </xf>
    <xf numFmtId="167" fontId="0" fillId="2" borderId="7" xfId="0" applyNumberFormat="1" applyFont="1" applyFill="1" applyBorder="1" applyAlignment="1">
      <alignment horizontal="center"/>
    </xf>
    <xf numFmtId="165" fontId="0" fillId="2" borderId="2" xfId="0" applyNumberFormat="1" applyFont="1" applyFill="1" applyBorder="1" applyAlignment="1">
      <alignment horizontal="center"/>
    </xf>
    <xf numFmtId="166" fontId="0" fillId="0" borderId="4" xfId="0" applyNumberFormat="1" applyFont="1" applyBorder="1" applyAlignment="1">
      <alignment horizontal="center"/>
    </xf>
    <xf numFmtId="166" fontId="0" fillId="0" borderId="5" xfId="0" applyNumberFormat="1" applyFont="1" applyBorder="1" applyAlignment="1">
      <alignment horizontal="center"/>
    </xf>
    <xf numFmtId="164" fontId="0" fillId="0" borderId="9" xfId="0" applyFont="1" applyBorder="1" applyAlignment="1">
      <alignment/>
    </xf>
    <xf numFmtId="164" fontId="0" fillId="0" borderId="9" xfId="0" applyFont="1" applyBorder="1" applyAlignment="1">
      <alignment horizontal="center"/>
    </xf>
    <xf numFmtId="164" fontId="0" fillId="2" borderId="6" xfId="0" applyFont="1" applyFill="1" applyBorder="1" applyAlignment="1">
      <alignment horizontal="center"/>
    </xf>
    <xf numFmtId="164" fontId="0" fillId="2" borderId="4" xfId="0" applyFont="1" applyFill="1" applyBorder="1" applyAlignment="1">
      <alignment/>
    </xf>
    <xf numFmtId="166" fontId="0" fillId="0" borderId="9" xfId="0" applyNumberFormat="1" applyFont="1" applyBorder="1" applyAlignment="1">
      <alignment/>
    </xf>
    <xf numFmtId="164" fontId="0" fillId="3" borderId="6" xfId="0" applyFont="1" applyFill="1" applyBorder="1" applyAlignment="1">
      <alignment/>
    </xf>
    <xf numFmtId="166" fontId="0" fillId="0" borderId="8" xfId="0" applyNumberFormat="1" applyFont="1" applyBorder="1" applyAlignment="1">
      <alignment/>
    </xf>
    <xf numFmtId="164" fontId="0" fillId="3" borderId="1" xfId="0" applyFont="1" applyFill="1" applyBorder="1" applyAlignment="1">
      <alignment/>
    </xf>
    <xf numFmtId="166" fontId="0" fillId="0" borderId="6" xfId="0" applyNumberFormat="1" applyFont="1" applyBorder="1" applyAlignment="1">
      <alignment/>
    </xf>
    <xf numFmtId="164" fontId="0" fillId="3" borderId="9" xfId="0" applyFont="1" applyFill="1" applyBorder="1" applyAlignment="1">
      <alignment/>
    </xf>
    <xf numFmtId="164" fontId="0" fillId="3" borderId="8" xfId="0" applyFont="1" applyFill="1" applyBorder="1" applyAlignment="1">
      <alignment/>
    </xf>
    <xf numFmtId="164" fontId="0" fillId="0" borderId="3" xfId="0" applyFont="1" applyBorder="1" applyAlignment="1">
      <alignment/>
    </xf>
    <xf numFmtId="164" fontId="1" fillId="0" borderId="3" xfId="0" applyFont="1" applyBorder="1" applyAlignment="1">
      <alignment/>
    </xf>
    <xf numFmtId="164" fontId="0" fillId="0" borderId="3" xfId="0" applyFont="1" applyBorder="1" applyAlignment="1">
      <alignment horizontal="left"/>
    </xf>
    <xf numFmtId="164" fontId="0" fillId="0" borderId="4" xfId="0" applyFont="1" applyFill="1" applyBorder="1" applyAlignment="1">
      <alignment horizontal="center"/>
    </xf>
    <xf numFmtId="164" fontId="0" fillId="2" borderId="4" xfId="0" applyNumberFormat="1" applyFont="1" applyFill="1" applyBorder="1" applyAlignment="1">
      <alignment horizontal="center"/>
    </xf>
    <xf numFmtId="164" fontId="0" fillId="3" borderId="3" xfId="0" applyFont="1" applyFill="1" applyBorder="1" applyAlignment="1">
      <alignment horizontal="center"/>
    </xf>
    <xf numFmtId="166" fontId="0" fillId="0" borderId="8" xfId="0" applyNumberFormat="1" applyFont="1" applyBorder="1" applyAlignment="1">
      <alignment horizontal="center"/>
    </xf>
    <xf numFmtId="164" fontId="1" fillId="0" borderId="9" xfId="0" applyFont="1" applyBorder="1" applyAlignment="1">
      <alignment/>
    </xf>
    <xf numFmtId="167" fontId="0" fillId="2" borderId="4" xfId="0" applyNumberFormat="1" applyFont="1" applyFill="1" applyBorder="1" applyAlignment="1">
      <alignment horizontal="center"/>
    </xf>
    <xf numFmtId="166" fontId="0" fillId="3" borderId="4" xfId="0" applyNumberFormat="1" applyFont="1" applyFill="1" applyBorder="1" applyAlignment="1">
      <alignment horizontal="center"/>
    </xf>
    <xf numFmtId="164" fontId="0" fillId="0" borderId="9" xfId="0" applyFont="1" applyBorder="1" applyAlignment="1">
      <alignment horizontal="left"/>
    </xf>
    <xf numFmtId="164" fontId="0" fillId="2" borderId="6" xfId="0" applyNumberFormat="1" applyFont="1" applyFill="1" applyBorder="1" applyAlignment="1">
      <alignment horizontal="center"/>
    </xf>
    <xf numFmtId="165" fontId="0" fillId="2" borderId="6" xfId="0" applyNumberFormat="1" applyFont="1" applyFill="1" applyBorder="1" applyAlignment="1">
      <alignment horizontal="center"/>
    </xf>
    <xf numFmtId="166" fontId="0" fillId="0" borderId="10" xfId="0" applyNumberFormat="1" applyFont="1" applyBorder="1" applyAlignment="1">
      <alignment horizontal="center"/>
    </xf>
    <xf numFmtId="164" fontId="0" fillId="3" borderId="9" xfId="0" applyFont="1" applyFill="1" applyBorder="1" applyAlignment="1">
      <alignment horizontal="center"/>
    </xf>
    <xf numFmtId="166" fontId="0" fillId="3" borderId="9" xfId="0" applyNumberFormat="1" applyFont="1" applyFill="1" applyBorder="1" applyAlignment="1">
      <alignment horizontal="center"/>
    </xf>
    <xf numFmtId="166" fontId="0" fillId="3" borderId="6" xfId="0" applyNumberFormat="1" applyFont="1" applyFill="1" applyBorder="1" applyAlignment="1">
      <alignment horizontal="center"/>
    </xf>
    <xf numFmtId="166" fontId="0" fillId="0" borderId="9" xfId="0" applyNumberFormat="1" applyFont="1" applyBorder="1" applyAlignment="1">
      <alignment horizontal="center"/>
    </xf>
    <xf numFmtId="168" fontId="0" fillId="0" borderId="0" xfId="0" applyNumberFormat="1" applyFont="1" applyBorder="1" applyAlignment="1">
      <alignment horizontal="center"/>
    </xf>
    <xf numFmtId="168" fontId="0" fillId="0" borderId="2" xfId="0" applyNumberFormat="1" applyFont="1" applyBorder="1" applyAlignment="1">
      <alignment horizontal="center"/>
    </xf>
    <xf numFmtId="166" fontId="0" fillId="0" borderId="2" xfId="0" applyNumberFormat="1" applyFont="1" applyBorder="1" applyAlignment="1">
      <alignment horizontal="center"/>
    </xf>
    <xf numFmtId="164" fontId="1"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164" fontId="0" fillId="2" borderId="2" xfId="0" applyFill="1" applyBorder="1" applyAlignment="1">
      <alignment/>
    </xf>
    <xf numFmtId="164" fontId="0" fillId="0" borderId="11" xfId="0" applyBorder="1" applyAlignment="1">
      <alignment/>
    </xf>
    <xf numFmtId="164" fontId="0" fillId="2" borderId="6" xfId="0" applyFill="1" applyBorder="1" applyAlignment="1">
      <alignment/>
    </xf>
    <xf numFmtId="164" fontId="0" fillId="2" borderId="12" xfId="0" applyFont="1" applyFill="1" applyBorder="1" applyAlignment="1">
      <alignment/>
    </xf>
    <xf numFmtId="164" fontId="0" fillId="2" borderId="10" xfId="0" applyFont="1" applyFill="1" applyBorder="1" applyAlignment="1">
      <alignment/>
    </xf>
    <xf numFmtId="164" fontId="0" fillId="2" borderId="3" xfId="0" applyFill="1" applyBorder="1" applyAlignment="1">
      <alignment/>
    </xf>
    <xf numFmtId="164" fontId="0" fillId="2" borderId="1" xfId="0" applyFont="1" applyFill="1" applyBorder="1" applyAlignment="1">
      <alignment/>
    </xf>
    <xf numFmtId="164" fontId="0" fillId="0" borderId="2" xfId="0" applyBorder="1" applyAlignment="1">
      <alignment/>
    </xf>
    <xf numFmtId="164" fontId="0" fillId="0" borderId="13" xfId="0" applyBorder="1" applyAlignment="1">
      <alignment/>
    </xf>
    <xf numFmtId="164" fontId="0" fillId="0" borderId="5" xfId="0" applyBorder="1" applyAlignment="1">
      <alignment/>
    </xf>
    <xf numFmtId="164" fontId="1" fillId="2" borderId="0" xfId="0" applyNumberFormat="1" applyFont="1" applyFill="1" applyAlignment="1">
      <alignment horizontal="right"/>
    </xf>
    <xf numFmtId="164" fontId="2" fillId="2" borderId="14" xfId="0" applyFont="1" applyFill="1" applyBorder="1" applyAlignment="1">
      <alignment/>
    </xf>
    <xf numFmtId="164" fontId="1" fillId="2" borderId="15" xfId="0" applyFont="1" applyFill="1" applyBorder="1" applyAlignment="1">
      <alignment horizontal="center"/>
    </xf>
    <xf numFmtId="168" fontId="2" fillId="2" borderId="15" xfId="0" applyNumberFormat="1" applyFont="1" applyFill="1" applyBorder="1" applyAlignment="1">
      <alignment horizontal="center"/>
    </xf>
    <xf numFmtId="168" fontId="1" fillId="2" borderId="16" xfId="0" applyNumberFormat="1" applyFont="1" applyFill="1" applyBorder="1" applyAlignment="1">
      <alignment horizontal="center"/>
    </xf>
    <xf numFmtId="166" fontId="1" fillId="5" borderId="14" xfId="0" applyNumberFormat="1" applyFont="1" applyFill="1" applyBorder="1" applyAlignment="1">
      <alignment horizontal="center"/>
    </xf>
    <xf numFmtId="164" fontId="1" fillId="5" borderId="15" xfId="0" applyFont="1" applyFill="1" applyBorder="1" applyAlignment="1">
      <alignment horizontal="center"/>
    </xf>
    <xf numFmtId="164" fontId="1" fillId="5" borderId="17" xfId="0" applyFont="1" applyFill="1" applyBorder="1" applyAlignment="1">
      <alignment horizontal="center"/>
    </xf>
    <xf numFmtId="168" fontId="2" fillId="5" borderId="18" xfId="0" applyNumberFormat="1" applyFont="1" applyFill="1" applyBorder="1" applyAlignment="1">
      <alignment/>
    </xf>
    <xf numFmtId="164" fontId="1" fillId="5" borderId="15" xfId="0" applyNumberFormat="1" applyFont="1" applyFill="1" applyBorder="1" applyAlignment="1">
      <alignment horizontal="center"/>
    </xf>
    <xf numFmtId="168" fontId="1" fillId="5" borderId="16" xfId="0" applyNumberFormat="1" applyFont="1" applyFill="1" applyBorder="1" applyAlignment="1">
      <alignment horizontal="center"/>
    </xf>
    <xf numFmtId="166" fontId="1" fillId="6" borderId="19" xfId="0" applyNumberFormat="1" applyFont="1" applyFill="1" applyBorder="1" applyAlignment="1">
      <alignment horizontal="center"/>
    </xf>
    <xf numFmtId="164" fontId="1" fillId="6" borderId="15" xfId="0" applyFont="1" applyFill="1" applyBorder="1" applyAlignment="1">
      <alignment horizontal="center"/>
    </xf>
    <xf numFmtId="164" fontId="1" fillId="6" borderId="17" xfId="0" applyFont="1" applyFill="1" applyBorder="1" applyAlignment="1">
      <alignment horizontal="center"/>
    </xf>
    <xf numFmtId="168" fontId="2" fillId="6" borderId="20" xfId="0" applyNumberFormat="1" applyFont="1" applyFill="1" applyBorder="1" applyAlignment="1">
      <alignment/>
    </xf>
    <xf numFmtId="164" fontId="1" fillId="6" borderId="21" xfId="0" applyNumberFormat="1" applyFont="1" applyFill="1" applyBorder="1" applyAlignment="1">
      <alignment horizontal="center"/>
    </xf>
    <xf numFmtId="168" fontId="1" fillId="6" borderId="22" xfId="0" applyNumberFormat="1" applyFont="1" applyFill="1" applyBorder="1" applyAlignment="1">
      <alignment horizontal="center"/>
    </xf>
    <xf numFmtId="166" fontId="1" fillId="5" borderId="19" xfId="0" applyNumberFormat="1" applyFont="1" applyFill="1" applyBorder="1" applyAlignment="1">
      <alignment horizontal="center"/>
    </xf>
    <xf numFmtId="168" fontId="2" fillId="5" borderId="14" xfId="0" applyNumberFormat="1" applyFont="1" applyFill="1" applyBorder="1" applyAlignment="1">
      <alignment/>
    </xf>
    <xf numFmtId="164" fontId="1" fillId="5" borderId="16" xfId="0" applyNumberFormat="1" applyFont="1" applyFill="1" applyBorder="1" applyAlignment="1">
      <alignment horizontal="center"/>
    </xf>
    <xf numFmtId="168" fontId="2" fillId="6" borderId="14" xfId="0" applyNumberFormat="1" applyFont="1" applyFill="1" applyBorder="1" applyAlignment="1">
      <alignment/>
    </xf>
    <xf numFmtId="164" fontId="1" fillId="6" borderId="15" xfId="0" applyNumberFormat="1" applyFont="1" applyFill="1" applyBorder="1" applyAlignment="1">
      <alignment horizontal="center"/>
    </xf>
    <xf numFmtId="164" fontId="1" fillId="6" borderId="16" xfId="0" applyNumberFormat="1" applyFont="1" applyFill="1" applyBorder="1" applyAlignment="1">
      <alignment horizontal="center"/>
    </xf>
    <xf numFmtId="164" fontId="1" fillId="5" borderId="23" xfId="0" applyFont="1" applyFill="1" applyBorder="1" applyAlignment="1">
      <alignment horizontal="center"/>
    </xf>
    <xf numFmtId="168" fontId="2" fillId="5" borderId="24" xfId="0" applyNumberFormat="1" applyFont="1" applyFill="1" applyBorder="1" applyAlignment="1">
      <alignment/>
    </xf>
    <xf numFmtId="164" fontId="1" fillId="5" borderId="21" xfId="0" applyNumberFormat="1" applyFont="1" applyFill="1" applyBorder="1" applyAlignment="1">
      <alignment horizontal="center"/>
    </xf>
    <xf numFmtId="164" fontId="1" fillId="5" borderId="22" xfId="0" applyNumberFormat="1" applyFont="1" applyFill="1" applyBorder="1" applyAlignment="1">
      <alignment horizontal="center"/>
    </xf>
    <xf numFmtId="168" fontId="1" fillId="2" borderId="19" xfId="0" applyNumberFormat="1" applyFont="1" applyFill="1" applyBorder="1" applyAlignment="1">
      <alignment horizontal="center"/>
    </xf>
    <xf numFmtId="164" fontId="2" fillId="2" borderId="25" xfId="0" applyFont="1" applyFill="1" applyBorder="1" applyAlignment="1">
      <alignment horizontal="right"/>
    </xf>
    <xf numFmtId="164" fontId="1" fillId="4" borderId="0" xfId="0" applyFont="1" applyFill="1" applyAlignment="1">
      <alignment/>
    </xf>
    <xf numFmtId="164" fontId="1" fillId="7" borderId="0" xfId="0" applyNumberFormat="1" applyFont="1" applyFill="1" applyBorder="1" applyAlignment="1">
      <alignment horizontal="right"/>
    </xf>
    <xf numFmtId="169" fontId="2" fillId="7" borderId="0" xfId="0" applyNumberFormat="1" applyFont="1" applyFill="1" applyBorder="1" applyAlignment="1">
      <alignment/>
    </xf>
    <xf numFmtId="164" fontId="1" fillId="7" borderId="0" xfId="0" applyFont="1" applyFill="1" applyBorder="1" applyAlignment="1">
      <alignment horizontal="center"/>
    </xf>
    <xf numFmtId="170" fontId="2" fillId="7" borderId="0" xfId="0" applyNumberFormat="1" applyFont="1" applyFill="1" applyBorder="1" applyAlignment="1">
      <alignment horizontal="right"/>
    </xf>
    <xf numFmtId="171" fontId="2" fillId="7" borderId="26" xfId="0" applyNumberFormat="1" applyFont="1" applyFill="1" applyBorder="1" applyAlignment="1">
      <alignment horizontal="left"/>
    </xf>
    <xf numFmtId="166" fontId="2" fillId="8" borderId="0" xfId="0" applyNumberFormat="1" applyFont="1" applyFill="1" applyBorder="1" applyAlignment="1">
      <alignment horizontal="left"/>
    </xf>
    <xf numFmtId="172" fontId="1" fillId="8" borderId="0" xfId="0" applyNumberFormat="1" applyFont="1" applyFill="1" applyBorder="1" applyAlignment="1">
      <alignment horizontal="center"/>
    </xf>
    <xf numFmtId="170" fontId="1" fillId="8" borderId="0" xfId="0" applyNumberFormat="1" applyFont="1" applyFill="1" applyBorder="1" applyAlignment="1">
      <alignment horizontal="right"/>
    </xf>
    <xf numFmtId="171" fontId="1" fillId="8" borderId="0" xfId="0" applyNumberFormat="1" applyFont="1" applyFill="1" applyBorder="1" applyAlignment="1">
      <alignment horizontal="left"/>
    </xf>
    <xf numFmtId="164" fontId="1" fillId="8" borderId="26" xfId="0" applyNumberFormat="1" applyFont="1" applyFill="1" applyBorder="1" applyAlignment="1">
      <alignment horizontal="center"/>
    </xf>
    <xf numFmtId="166" fontId="2" fillId="9" borderId="0" xfId="0" applyNumberFormat="1" applyFont="1" applyFill="1" applyBorder="1" applyAlignment="1">
      <alignment horizontal="left"/>
    </xf>
    <xf numFmtId="164" fontId="1" fillId="9" borderId="0" xfId="0" applyFont="1" applyFill="1" applyBorder="1" applyAlignment="1">
      <alignment/>
    </xf>
    <xf numFmtId="172" fontId="1" fillId="9" borderId="0" xfId="0" applyNumberFormat="1" applyFont="1" applyFill="1" applyBorder="1" applyAlignment="1">
      <alignment horizontal="center"/>
    </xf>
    <xf numFmtId="170" fontId="1" fillId="9" borderId="0" xfId="0" applyNumberFormat="1" applyFont="1" applyFill="1" applyBorder="1" applyAlignment="1">
      <alignment horizontal="right"/>
    </xf>
    <xf numFmtId="171" fontId="1" fillId="9" borderId="0" xfId="0" applyNumberFormat="1" applyFont="1" applyFill="1" applyBorder="1" applyAlignment="1">
      <alignment horizontal="left"/>
    </xf>
    <xf numFmtId="164" fontId="1" fillId="9" borderId="26" xfId="0" applyNumberFormat="1" applyFont="1" applyFill="1" applyBorder="1" applyAlignment="1">
      <alignment horizontal="center"/>
    </xf>
    <xf numFmtId="164" fontId="1" fillId="8" borderId="0" xfId="0" applyFont="1" applyFill="1" applyBorder="1" applyAlignment="1">
      <alignment/>
    </xf>
    <xf numFmtId="166" fontId="1" fillId="9" borderId="0" xfId="0" applyNumberFormat="1" applyFont="1" applyFill="1" applyBorder="1" applyAlignment="1">
      <alignment horizontal="left"/>
    </xf>
    <xf numFmtId="168" fontId="2" fillId="8" borderId="25" xfId="0" applyNumberFormat="1" applyFont="1" applyFill="1" applyBorder="1" applyAlignment="1">
      <alignment horizontal="center"/>
    </xf>
    <xf numFmtId="168" fontId="2" fillId="7" borderId="27" xfId="0" applyNumberFormat="1" applyFont="1" applyFill="1" applyBorder="1" applyAlignment="1">
      <alignment horizontal="center"/>
    </xf>
    <xf numFmtId="164" fontId="1" fillId="4" borderId="0" xfId="0" applyFont="1" applyFill="1" applyBorder="1" applyAlignment="1">
      <alignment/>
    </xf>
    <xf numFmtId="164" fontId="1" fillId="7" borderId="28" xfId="0" applyNumberFormat="1" applyFont="1" applyFill="1" applyBorder="1" applyAlignment="1">
      <alignment horizontal="right"/>
    </xf>
    <xf numFmtId="164" fontId="2" fillId="7" borderId="29" xfId="0" applyFont="1" applyFill="1" applyBorder="1" applyAlignment="1">
      <alignment/>
    </xf>
    <xf numFmtId="164" fontId="1" fillId="7" borderId="30" xfId="0" applyFont="1" applyFill="1" applyBorder="1" applyAlignment="1">
      <alignment horizontal="center"/>
    </xf>
    <xf numFmtId="168" fontId="2" fillId="7" borderId="30" xfId="0" applyNumberFormat="1" applyFont="1" applyFill="1" applyBorder="1" applyAlignment="1">
      <alignment horizontal="center"/>
    </xf>
    <xf numFmtId="168" fontId="1" fillId="7" borderId="31" xfId="0" applyNumberFormat="1" applyFont="1" applyFill="1" applyBorder="1" applyAlignment="1">
      <alignment horizontal="center"/>
    </xf>
    <xf numFmtId="166" fontId="1" fillId="8" borderId="29" xfId="0" applyNumberFormat="1" applyFont="1" applyFill="1" applyBorder="1" applyAlignment="1">
      <alignment horizontal="center"/>
    </xf>
    <xf numFmtId="172" fontId="1" fillId="8" borderId="30" xfId="0" applyNumberFormat="1" applyFont="1" applyFill="1" applyBorder="1" applyAlignment="1">
      <alignment horizontal="center"/>
    </xf>
    <xf numFmtId="164" fontId="1" fillId="8" borderId="32" xfId="0" applyFont="1" applyFill="1" applyBorder="1" applyAlignment="1">
      <alignment horizontal="center"/>
    </xf>
    <xf numFmtId="168" fontId="2" fillId="8" borderId="33" xfId="0" applyNumberFormat="1" applyFont="1" applyFill="1" applyBorder="1" applyAlignment="1">
      <alignment horizontal="center"/>
    </xf>
    <xf numFmtId="164" fontId="1" fillId="8" borderId="30" xfId="0" applyNumberFormat="1" applyFont="1" applyFill="1" applyBorder="1" applyAlignment="1">
      <alignment horizontal="center"/>
    </xf>
    <xf numFmtId="168" fontId="1" fillId="8" borderId="31" xfId="0" applyNumberFormat="1" applyFont="1" applyFill="1" applyBorder="1" applyAlignment="1">
      <alignment horizontal="center"/>
    </xf>
    <xf numFmtId="166" fontId="1" fillId="9" borderId="34" xfId="0" applyNumberFormat="1" applyFont="1" applyFill="1" applyBorder="1" applyAlignment="1">
      <alignment horizontal="center"/>
    </xf>
    <xf numFmtId="172" fontId="1" fillId="9" borderId="30" xfId="0" applyNumberFormat="1" applyFont="1" applyFill="1" applyBorder="1" applyAlignment="1">
      <alignment horizontal="center"/>
    </xf>
    <xf numFmtId="164" fontId="1" fillId="9" borderId="32" xfId="0" applyFont="1" applyFill="1" applyBorder="1" applyAlignment="1">
      <alignment horizontal="center"/>
    </xf>
    <xf numFmtId="168" fontId="2" fillId="9" borderId="35" xfId="0" applyNumberFormat="1" applyFont="1" applyFill="1" applyBorder="1" applyAlignment="1">
      <alignment horizontal="center"/>
    </xf>
    <xf numFmtId="164" fontId="1" fillId="9" borderId="36" xfId="0" applyNumberFormat="1" applyFont="1" applyFill="1" applyBorder="1" applyAlignment="1">
      <alignment horizontal="center"/>
    </xf>
    <xf numFmtId="168" fontId="1" fillId="9" borderId="37" xfId="0" applyNumberFormat="1" applyFont="1" applyFill="1" applyBorder="1" applyAlignment="1">
      <alignment horizontal="center"/>
    </xf>
    <xf numFmtId="166" fontId="1" fillId="8" borderId="34" xfId="0" applyNumberFormat="1" applyFont="1" applyFill="1" applyBorder="1" applyAlignment="1">
      <alignment horizontal="center"/>
    </xf>
    <xf numFmtId="168" fontId="2" fillId="9" borderId="33" xfId="0" applyNumberFormat="1" applyFont="1" applyFill="1" applyBorder="1" applyAlignment="1">
      <alignment horizontal="center"/>
    </xf>
    <xf numFmtId="164" fontId="1" fillId="9" borderId="30" xfId="0" applyNumberFormat="1" applyFont="1" applyFill="1" applyBorder="1" applyAlignment="1">
      <alignment horizontal="center"/>
    </xf>
    <xf numFmtId="168" fontId="1" fillId="9" borderId="31" xfId="0" applyNumberFormat="1" applyFont="1" applyFill="1" applyBorder="1" applyAlignment="1">
      <alignment horizontal="center"/>
    </xf>
    <xf numFmtId="164" fontId="1" fillId="8" borderId="38" xfId="0" applyFont="1" applyFill="1" applyBorder="1" applyAlignment="1">
      <alignment horizontal="center"/>
    </xf>
    <xf numFmtId="168" fontId="2" fillId="8" borderId="35" xfId="0" applyNumberFormat="1" applyFont="1" applyFill="1" applyBorder="1" applyAlignment="1">
      <alignment horizontal="center"/>
    </xf>
    <xf numFmtId="164" fontId="1" fillId="8" borderId="36" xfId="0" applyNumberFormat="1" applyFont="1" applyFill="1" applyBorder="1" applyAlignment="1">
      <alignment horizontal="center"/>
    </xf>
    <xf numFmtId="168" fontId="1" fillId="8" borderId="37" xfId="0" applyNumberFormat="1" applyFont="1" applyFill="1" applyBorder="1" applyAlignment="1">
      <alignment horizontal="center"/>
    </xf>
    <xf numFmtId="168" fontId="1" fillId="8" borderId="34" xfId="0" applyNumberFormat="1" applyFont="1" applyFill="1" applyBorder="1" applyAlignment="1">
      <alignment horizontal="center"/>
    </xf>
    <xf numFmtId="164" fontId="2" fillId="7" borderId="39" xfId="0" applyFont="1" applyFill="1" applyBorder="1" applyAlignment="1">
      <alignment horizontal="center"/>
    </xf>
    <xf numFmtId="164" fontId="1" fillId="4" borderId="3" xfId="0" applyFont="1" applyFill="1" applyBorder="1" applyAlignment="1">
      <alignment/>
    </xf>
    <xf numFmtId="173" fontId="1" fillId="4" borderId="40" xfId="0" applyNumberFormat="1" applyFont="1" applyFill="1" applyBorder="1" applyAlignment="1">
      <alignment horizontal="right"/>
    </xf>
    <xf numFmtId="168" fontId="2" fillId="4" borderId="41" xfId="0" applyNumberFormat="1" applyFont="1" applyFill="1" applyBorder="1" applyAlignment="1">
      <alignment/>
    </xf>
    <xf numFmtId="168" fontId="1" fillId="4" borderId="42" xfId="0" applyNumberFormat="1" applyFont="1" applyFill="1" applyBorder="1" applyAlignment="1">
      <alignment horizontal="center"/>
    </xf>
    <xf numFmtId="167" fontId="1" fillId="4" borderId="43" xfId="0" applyNumberFormat="1" applyFont="1" applyFill="1" applyBorder="1" applyAlignment="1">
      <alignment horizontal="center"/>
    </xf>
    <xf numFmtId="168" fontId="2" fillId="10" borderId="43" xfId="0" applyNumberFormat="1" applyFont="1" applyFill="1" applyBorder="1" applyAlignment="1">
      <alignment horizontal="center"/>
    </xf>
    <xf numFmtId="168" fontId="1" fillId="4" borderId="44" xfId="0" applyNumberFormat="1" applyFont="1" applyFill="1" applyBorder="1" applyAlignment="1">
      <alignment horizontal="center"/>
    </xf>
    <xf numFmtId="166" fontId="1" fillId="11" borderId="42" xfId="0" applyNumberFormat="1" applyFont="1" applyFill="1" applyBorder="1" applyAlignment="1">
      <alignment horizontal="center"/>
    </xf>
    <xf numFmtId="166" fontId="1" fillId="11" borderId="43" xfId="0" applyNumberFormat="1" applyFont="1" applyFill="1" applyBorder="1" applyAlignment="1">
      <alignment horizontal="center"/>
    </xf>
    <xf numFmtId="166" fontId="1" fillId="11" borderId="45" xfId="0" applyNumberFormat="1" applyFont="1" applyFill="1" applyBorder="1" applyAlignment="1">
      <alignment horizontal="center"/>
    </xf>
    <xf numFmtId="168" fontId="2" fillId="11" borderId="46" xfId="0" applyNumberFormat="1" applyFont="1" applyFill="1" applyBorder="1" applyAlignment="1">
      <alignment horizontal="center"/>
    </xf>
    <xf numFmtId="174" fontId="1" fillId="4" borderId="43" xfId="0" applyNumberFormat="1" applyFont="1" applyFill="1" applyBorder="1" applyAlignment="1">
      <alignment horizontal="center"/>
    </xf>
    <xf numFmtId="166" fontId="1" fillId="4" borderId="47" xfId="0" applyNumberFormat="1" applyFont="1" applyFill="1" applyBorder="1" applyAlignment="1">
      <alignment horizontal="center"/>
    </xf>
    <xf numFmtId="166" fontId="1" fillId="4" borderId="43" xfId="0" applyNumberFormat="1" applyFont="1" applyFill="1" applyBorder="1" applyAlignment="1">
      <alignment horizontal="center"/>
    </xf>
    <xf numFmtId="166" fontId="1" fillId="4" borderId="45" xfId="0" applyNumberFormat="1" applyFont="1" applyFill="1" applyBorder="1" applyAlignment="1">
      <alignment horizontal="center"/>
    </xf>
    <xf numFmtId="168" fontId="2" fillId="12" borderId="48" xfId="0" applyNumberFormat="1" applyFont="1" applyFill="1" applyBorder="1" applyAlignment="1">
      <alignment horizontal="center"/>
    </xf>
    <xf numFmtId="174" fontId="1" fillId="4" borderId="49" xfId="0" applyNumberFormat="1" applyFont="1" applyFill="1" applyBorder="1" applyAlignment="1">
      <alignment horizontal="center"/>
    </xf>
    <xf numFmtId="166" fontId="1" fillId="13" borderId="47" xfId="0" applyNumberFormat="1" applyFont="1" applyFill="1" applyBorder="1" applyAlignment="1">
      <alignment horizontal="center"/>
    </xf>
    <xf numFmtId="166" fontId="1" fillId="13" borderId="45" xfId="0" applyNumberFormat="1" applyFont="1" applyFill="1" applyBorder="1" applyAlignment="1">
      <alignment horizontal="center"/>
    </xf>
    <xf numFmtId="168" fontId="2" fillId="4" borderId="42" xfId="0" applyNumberFormat="1" applyFont="1" applyFill="1" applyBorder="1" applyAlignment="1">
      <alignment horizontal="center"/>
    </xf>
    <xf numFmtId="168" fontId="2" fillId="11" borderId="42" xfId="0" applyNumberFormat="1" applyFont="1" applyFill="1" applyBorder="1" applyAlignment="1">
      <alignment horizontal="center"/>
    </xf>
    <xf numFmtId="168" fontId="1" fillId="4" borderId="50" xfId="0" applyNumberFormat="1" applyFont="1" applyFill="1" applyBorder="1" applyAlignment="1">
      <alignment horizontal="center"/>
    </xf>
    <xf numFmtId="168" fontId="2" fillId="4" borderId="51" xfId="0" applyNumberFormat="1" applyFont="1" applyFill="1" applyBorder="1" applyAlignment="1">
      <alignment horizontal="center"/>
    </xf>
    <xf numFmtId="168" fontId="1" fillId="4" borderId="47" xfId="0" applyNumberFormat="1" applyFont="1" applyFill="1" applyBorder="1" applyAlignment="1">
      <alignment horizontal="center"/>
    </xf>
    <xf numFmtId="168" fontId="2" fillId="4" borderId="52" xfId="0" applyNumberFormat="1" applyFont="1" applyFill="1" applyBorder="1" applyAlignment="1">
      <alignment horizontal="left"/>
    </xf>
    <xf numFmtId="164" fontId="1" fillId="4" borderId="53" xfId="0" applyFont="1" applyFill="1" applyBorder="1" applyAlignment="1">
      <alignment/>
    </xf>
    <xf numFmtId="173" fontId="1" fillId="4" borderId="54" xfId="0" applyNumberFormat="1" applyFont="1" applyFill="1" applyBorder="1" applyAlignment="1">
      <alignment horizontal="right"/>
    </xf>
    <xf numFmtId="168" fontId="2" fillId="4" borderId="55" xfId="0" applyNumberFormat="1" applyFont="1" applyFill="1" applyBorder="1" applyAlignment="1">
      <alignment/>
    </xf>
    <xf numFmtId="168" fontId="1" fillId="4" borderId="56" xfId="0" applyNumberFormat="1" applyFont="1" applyFill="1" applyBorder="1" applyAlignment="1">
      <alignment horizontal="center"/>
    </xf>
    <xf numFmtId="167" fontId="1" fillId="4" borderId="57" xfId="0" applyNumberFormat="1" applyFont="1" applyFill="1" applyBorder="1" applyAlignment="1">
      <alignment horizontal="center"/>
    </xf>
    <xf numFmtId="168" fontId="2" fillId="14" borderId="57" xfId="0" applyNumberFormat="1" applyFont="1" applyFill="1" applyBorder="1" applyAlignment="1">
      <alignment horizontal="center"/>
    </xf>
    <xf numFmtId="166" fontId="1" fillId="4" borderId="56" xfId="0" applyNumberFormat="1" applyFont="1" applyFill="1" applyBorder="1" applyAlignment="1">
      <alignment horizontal="center"/>
    </xf>
    <xf numFmtId="166" fontId="1" fillId="4" borderId="57" xfId="0" applyNumberFormat="1" applyFont="1" applyFill="1" applyBorder="1" applyAlignment="1">
      <alignment horizontal="center"/>
    </xf>
    <xf numFmtId="166" fontId="1" fillId="4" borderId="58" xfId="0" applyNumberFormat="1" applyFont="1" applyFill="1" applyBorder="1" applyAlignment="1">
      <alignment horizontal="center"/>
    </xf>
    <xf numFmtId="168" fontId="2" fillId="4" borderId="59" xfId="0" applyNumberFormat="1" applyFont="1" applyFill="1" applyBorder="1" applyAlignment="1">
      <alignment horizontal="center"/>
    </xf>
    <xf numFmtId="174" fontId="1" fillId="4" borderId="57" xfId="0" applyNumberFormat="1" applyFont="1" applyFill="1" applyBorder="1" applyAlignment="1">
      <alignment horizontal="center"/>
    </xf>
    <xf numFmtId="168" fontId="1" fillId="4" borderId="60" xfId="0" applyNumberFormat="1" applyFont="1" applyFill="1" applyBorder="1" applyAlignment="1">
      <alignment horizontal="center"/>
    </xf>
    <xf numFmtId="166" fontId="1" fillId="4" borderId="61" xfId="0" applyNumberFormat="1" applyFont="1" applyFill="1" applyBorder="1" applyAlignment="1">
      <alignment horizontal="center"/>
    </xf>
    <xf numFmtId="166" fontId="1" fillId="11" borderId="58" xfId="0" applyNumberFormat="1" applyFont="1" applyFill="1" applyBorder="1" applyAlignment="1">
      <alignment horizontal="center"/>
    </xf>
    <xf numFmtId="168" fontId="2" fillId="13" borderId="62" xfId="0" applyNumberFormat="1" applyFont="1" applyFill="1" applyBorder="1" applyAlignment="1">
      <alignment horizontal="center"/>
    </xf>
    <xf numFmtId="174" fontId="1" fillId="4" borderId="63" xfId="0" applyNumberFormat="1" applyFont="1" applyFill="1" applyBorder="1" applyAlignment="1">
      <alignment horizontal="center"/>
    </xf>
    <xf numFmtId="166" fontId="1" fillId="11" borderId="61" xfId="0" applyNumberFormat="1" applyFont="1" applyFill="1" applyBorder="1" applyAlignment="1">
      <alignment horizontal="center"/>
    </xf>
    <xf numFmtId="166" fontId="1" fillId="11" borderId="57" xfId="0" applyNumberFormat="1" applyFont="1" applyFill="1" applyBorder="1" applyAlignment="1">
      <alignment horizontal="center"/>
    </xf>
    <xf numFmtId="168" fontId="2" fillId="11" borderId="56" xfId="0" applyNumberFormat="1" applyFont="1" applyFill="1" applyBorder="1" applyAlignment="1">
      <alignment horizontal="center"/>
    </xf>
    <xf numFmtId="168" fontId="2" fillId="4" borderId="56" xfId="0" applyNumberFormat="1" applyFont="1" applyFill="1" applyBorder="1" applyAlignment="1">
      <alignment horizontal="center"/>
    </xf>
    <xf numFmtId="168" fontId="1" fillId="4" borderId="64" xfId="0" applyNumberFormat="1" applyFont="1" applyFill="1" applyBorder="1" applyAlignment="1">
      <alignment horizontal="center"/>
    </xf>
    <xf numFmtId="168" fontId="2" fillId="11" borderId="65" xfId="0" applyNumberFormat="1" applyFont="1" applyFill="1" applyBorder="1" applyAlignment="1">
      <alignment horizontal="center"/>
    </xf>
    <xf numFmtId="166" fontId="1" fillId="12" borderId="57" xfId="0" applyNumberFormat="1" applyFont="1" applyFill="1" applyBorder="1" applyAlignment="1">
      <alignment horizontal="center"/>
    </xf>
    <xf numFmtId="168" fontId="1" fillId="4" borderId="61" xfId="0" applyNumberFormat="1" applyFont="1" applyFill="1" applyBorder="1" applyAlignment="1">
      <alignment horizontal="center"/>
    </xf>
    <xf numFmtId="168" fontId="2" fillId="4" borderId="66" xfId="0" applyNumberFormat="1" applyFont="1" applyFill="1" applyBorder="1" applyAlignment="1">
      <alignment horizontal="left"/>
    </xf>
    <xf numFmtId="164" fontId="1" fillId="4" borderId="67" xfId="0" applyFont="1" applyFill="1" applyBorder="1" applyAlignment="1">
      <alignment/>
    </xf>
    <xf numFmtId="173" fontId="1" fillId="4" borderId="68" xfId="0" applyNumberFormat="1" applyFont="1" applyFill="1" applyBorder="1" applyAlignment="1">
      <alignment horizontal="right"/>
    </xf>
    <xf numFmtId="168" fontId="2" fillId="4" borderId="69" xfId="0" applyNumberFormat="1" applyFont="1" applyFill="1" applyBorder="1" applyAlignment="1">
      <alignment/>
    </xf>
    <xf numFmtId="168" fontId="1" fillId="4" borderId="70" xfId="0" applyNumberFormat="1" applyFont="1" applyFill="1" applyBorder="1" applyAlignment="1">
      <alignment horizontal="center"/>
    </xf>
    <xf numFmtId="167" fontId="1" fillId="4" borderId="71" xfId="0" applyNumberFormat="1" applyFont="1" applyFill="1" applyBorder="1" applyAlignment="1">
      <alignment horizontal="center"/>
    </xf>
    <xf numFmtId="168" fontId="2" fillId="2" borderId="71" xfId="0" applyNumberFormat="1" applyFont="1" applyFill="1" applyBorder="1" applyAlignment="1">
      <alignment horizontal="center"/>
    </xf>
    <xf numFmtId="168" fontId="1" fillId="4" borderId="72" xfId="0" applyNumberFormat="1" applyFont="1" applyFill="1" applyBorder="1" applyAlignment="1">
      <alignment horizontal="center"/>
    </xf>
    <xf numFmtId="166" fontId="1" fillId="4" borderId="70" xfId="0" applyNumberFormat="1" applyFont="1" applyFill="1" applyBorder="1" applyAlignment="1">
      <alignment horizontal="center"/>
    </xf>
    <xf numFmtId="166" fontId="1" fillId="4" borderId="71" xfId="0" applyNumberFormat="1" applyFont="1" applyFill="1" applyBorder="1" applyAlignment="1">
      <alignment horizontal="center"/>
    </xf>
    <xf numFmtId="166" fontId="1" fillId="4" borderId="73" xfId="0" applyNumberFormat="1" applyFont="1" applyFill="1" applyBorder="1" applyAlignment="1">
      <alignment horizontal="center"/>
    </xf>
    <xf numFmtId="168" fontId="2" fillId="12" borderId="74" xfId="0" applyNumberFormat="1" applyFont="1" applyFill="1" applyBorder="1" applyAlignment="1">
      <alignment horizontal="center"/>
    </xf>
    <xf numFmtId="174" fontId="1" fillId="4" borderId="71" xfId="0" applyNumberFormat="1" applyFont="1" applyFill="1" applyBorder="1" applyAlignment="1">
      <alignment horizontal="center"/>
    </xf>
    <xf numFmtId="166" fontId="1" fillId="4" borderId="75" xfId="0" applyNumberFormat="1" applyFont="1" applyFill="1" applyBorder="1" applyAlignment="1">
      <alignment horizontal="center"/>
    </xf>
    <xf numFmtId="168" fontId="2" fillId="4" borderId="76" xfId="0" applyNumberFormat="1" applyFont="1" applyFill="1" applyBorder="1" applyAlignment="1">
      <alignment horizontal="center"/>
    </xf>
    <xf numFmtId="174" fontId="1" fillId="4" borderId="77" xfId="0" applyNumberFormat="1" applyFont="1" applyFill="1" applyBorder="1" applyAlignment="1">
      <alignment horizontal="center"/>
    </xf>
    <xf numFmtId="168" fontId="2" fillId="4" borderId="70" xfId="0" applyNumberFormat="1" applyFont="1" applyFill="1" applyBorder="1" applyAlignment="1">
      <alignment horizontal="center"/>
    </xf>
    <xf numFmtId="168" fontId="1" fillId="4" borderId="78" xfId="0" applyNumberFormat="1" applyFont="1" applyFill="1" applyBorder="1" applyAlignment="1">
      <alignment horizontal="center"/>
    </xf>
    <xf numFmtId="168" fontId="2" fillId="4" borderId="79" xfId="0" applyNumberFormat="1" applyFont="1" applyFill="1" applyBorder="1" applyAlignment="1">
      <alignment horizontal="center"/>
    </xf>
    <xf numFmtId="168" fontId="1" fillId="4" borderId="75" xfId="0" applyNumberFormat="1" applyFont="1" applyFill="1" applyBorder="1" applyAlignment="1">
      <alignment horizontal="center"/>
    </xf>
    <xf numFmtId="168" fontId="2" fillId="4" borderId="80" xfId="0" applyNumberFormat="1" applyFont="1" applyFill="1" applyBorder="1" applyAlignment="1">
      <alignment horizontal="left"/>
    </xf>
    <xf numFmtId="173" fontId="1" fillId="4" borderId="81" xfId="0" applyNumberFormat="1" applyFont="1" applyFill="1" applyBorder="1" applyAlignment="1">
      <alignment horizontal="right"/>
    </xf>
    <xf numFmtId="168" fontId="2" fillId="4" borderId="82" xfId="0" applyNumberFormat="1" applyFont="1" applyFill="1" applyBorder="1" applyAlignment="1">
      <alignment/>
    </xf>
    <xf numFmtId="168" fontId="2" fillId="4" borderId="43" xfId="0" applyNumberFormat="1" applyFont="1" applyFill="1" applyBorder="1" applyAlignment="1">
      <alignment horizontal="center"/>
    </xf>
    <xf numFmtId="166" fontId="1" fillId="15" borderId="42" xfId="0" applyNumberFormat="1" applyFont="1" applyFill="1" applyBorder="1" applyAlignment="1">
      <alignment horizontal="center"/>
    </xf>
    <xf numFmtId="166" fontId="1" fillId="15" borderId="45" xfId="0" applyNumberFormat="1" applyFont="1" applyFill="1" applyBorder="1" applyAlignment="1">
      <alignment horizontal="center"/>
    </xf>
    <xf numFmtId="168" fontId="2" fillId="4" borderId="46" xfId="0" applyNumberFormat="1" applyFont="1" applyFill="1" applyBorder="1" applyAlignment="1">
      <alignment horizontal="center"/>
    </xf>
    <xf numFmtId="168" fontId="2" fillId="4" borderId="48" xfId="0" applyNumberFormat="1" applyFont="1" applyFill="1" applyBorder="1" applyAlignment="1">
      <alignment horizontal="center"/>
    </xf>
    <xf numFmtId="168" fontId="2" fillId="4" borderId="57" xfId="0" applyNumberFormat="1" applyFont="1" applyFill="1" applyBorder="1" applyAlignment="1">
      <alignment horizontal="center"/>
    </xf>
    <xf numFmtId="166" fontId="1" fillId="13" borderId="57" xfId="0" applyNumberFormat="1" applyFont="1" applyFill="1" applyBorder="1" applyAlignment="1">
      <alignment horizontal="center"/>
    </xf>
    <xf numFmtId="166" fontId="1" fillId="13" borderId="58" xfId="0" applyNumberFormat="1" applyFont="1" applyFill="1" applyBorder="1" applyAlignment="1">
      <alignment horizontal="center"/>
    </xf>
    <xf numFmtId="168" fontId="2" fillId="13" borderId="59" xfId="0" applyNumberFormat="1" applyFont="1" applyFill="1" applyBorder="1" applyAlignment="1">
      <alignment horizontal="center"/>
    </xf>
    <xf numFmtId="168" fontId="2" fillId="4" borderId="62" xfId="0" applyNumberFormat="1" applyFont="1" applyFill="1" applyBorder="1" applyAlignment="1">
      <alignment horizontal="center"/>
    </xf>
    <xf numFmtId="166" fontId="1" fillId="12" borderId="58" xfId="0" applyNumberFormat="1" applyFont="1" applyFill="1" applyBorder="1" applyAlignment="1">
      <alignment horizontal="center"/>
    </xf>
    <xf numFmtId="168" fontId="2" fillId="13" borderId="56" xfId="0" applyNumberFormat="1" applyFont="1" applyFill="1" applyBorder="1" applyAlignment="1">
      <alignment horizontal="center"/>
    </xf>
    <xf numFmtId="166" fontId="1" fillId="13" borderId="61" xfId="0" applyNumberFormat="1" applyFont="1" applyFill="1" applyBorder="1" applyAlignment="1">
      <alignment horizontal="center"/>
    </xf>
    <xf numFmtId="168" fontId="2" fillId="13" borderId="65" xfId="0" applyNumberFormat="1" applyFont="1" applyFill="1" applyBorder="1" applyAlignment="1">
      <alignment horizontal="center"/>
    </xf>
    <xf numFmtId="166" fontId="1" fillId="12" borderId="61" xfId="0" applyNumberFormat="1" applyFont="1" applyFill="1" applyBorder="1" applyAlignment="1">
      <alignment horizontal="center"/>
    </xf>
    <xf numFmtId="168" fontId="2" fillId="4" borderId="71" xfId="0" applyNumberFormat="1" applyFont="1" applyFill="1" applyBorder="1" applyAlignment="1">
      <alignment horizontal="center"/>
    </xf>
    <xf numFmtId="166" fontId="1" fillId="12" borderId="70" xfId="0" applyNumberFormat="1" applyFont="1" applyFill="1" applyBorder="1" applyAlignment="1">
      <alignment horizontal="center"/>
    </xf>
    <xf numFmtId="168" fontId="2" fillId="4" borderId="74" xfId="0" applyNumberFormat="1" applyFont="1" applyFill="1" applyBorder="1" applyAlignment="1">
      <alignment horizontal="center"/>
    </xf>
    <xf numFmtId="166" fontId="1" fillId="12" borderId="75" xfId="0" applyNumberFormat="1" applyFont="1" applyFill="1" applyBorder="1" applyAlignment="1">
      <alignment horizontal="center"/>
    </xf>
    <xf numFmtId="166" fontId="1" fillId="13" borderId="43" xfId="0" applyNumberFormat="1" applyFont="1" applyFill="1" applyBorder="1" applyAlignment="1">
      <alignment horizontal="center"/>
    </xf>
    <xf numFmtId="166" fontId="1" fillId="12" borderId="45" xfId="0" applyNumberFormat="1" applyFont="1" applyFill="1" applyBorder="1" applyAlignment="1">
      <alignment horizontal="center"/>
    </xf>
    <xf numFmtId="168" fontId="2" fillId="12" borderId="42" xfId="0" applyNumberFormat="1" applyFont="1" applyFill="1" applyBorder="1" applyAlignment="1">
      <alignment horizontal="center"/>
    </xf>
    <xf numFmtId="168" fontId="2" fillId="12" borderId="56" xfId="0" applyNumberFormat="1" applyFont="1" applyFill="1" applyBorder="1" applyAlignment="1">
      <alignment horizontal="center"/>
    </xf>
    <xf numFmtId="168" fontId="2" fillId="4" borderId="65" xfId="0" applyNumberFormat="1" applyFont="1" applyFill="1" applyBorder="1" applyAlignment="1">
      <alignment horizontal="center"/>
    </xf>
    <xf numFmtId="166" fontId="1" fillId="15" borderId="71" xfId="0" applyNumberFormat="1" applyFont="1" applyFill="1" applyBorder="1" applyAlignment="1">
      <alignment horizontal="center"/>
    </xf>
    <xf numFmtId="166" fontId="1" fillId="15" borderId="73" xfId="0" applyNumberFormat="1" applyFont="1" applyFill="1" applyBorder="1" applyAlignment="1">
      <alignment horizontal="center"/>
    </xf>
    <xf numFmtId="166" fontId="1" fillId="4" borderId="42" xfId="0" applyNumberFormat="1" applyFont="1" applyFill="1" applyBorder="1" applyAlignment="1">
      <alignment horizontal="center"/>
    </xf>
    <xf numFmtId="166" fontId="1" fillId="12" borderId="43" xfId="0" applyNumberFormat="1" applyFont="1" applyFill="1" applyBorder="1" applyAlignment="1">
      <alignment horizontal="center"/>
    </xf>
    <xf numFmtId="166" fontId="1" fillId="12" borderId="47" xfId="0" applyNumberFormat="1" applyFont="1" applyFill="1" applyBorder="1" applyAlignment="1">
      <alignment horizontal="center"/>
    </xf>
    <xf numFmtId="166" fontId="1" fillId="13" borderId="56" xfId="0" applyNumberFormat="1" applyFont="1" applyFill="1" applyBorder="1" applyAlignment="1">
      <alignment horizontal="center"/>
    </xf>
    <xf numFmtId="166" fontId="1" fillId="15" borderId="57" xfId="0" applyNumberFormat="1" applyFont="1" applyFill="1" applyBorder="1" applyAlignment="1">
      <alignment horizontal="center"/>
    </xf>
    <xf numFmtId="168" fontId="2" fillId="11" borderId="62" xfId="0" applyNumberFormat="1" applyFont="1" applyFill="1" applyBorder="1" applyAlignment="1">
      <alignment horizontal="center"/>
    </xf>
    <xf numFmtId="168" fontId="1" fillId="4" borderId="83" xfId="0" applyNumberFormat="1" applyFont="1" applyFill="1" applyBorder="1" applyAlignment="1">
      <alignment horizontal="center"/>
    </xf>
    <xf numFmtId="166" fontId="1" fillId="4" borderId="84" xfId="0" applyNumberFormat="1" applyFont="1" applyFill="1" applyBorder="1" applyAlignment="1">
      <alignment horizontal="center"/>
    </xf>
    <xf numFmtId="166" fontId="1" fillId="15" borderId="75" xfId="0" applyNumberFormat="1" applyFont="1" applyFill="1" applyBorder="1" applyAlignment="1">
      <alignment horizontal="center"/>
    </xf>
    <xf numFmtId="166" fontId="1" fillId="12" borderId="71" xfId="0" applyNumberFormat="1" applyFont="1" applyFill="1" applyBorder="1" applyAlignment="1">
      <alignment horizontal="center"/>
    </xf>
    <xf numFmtId="168" fontId="2" fillId="12" borderId="79" xfId="0" applyNumberFormat="1" applyFont="1" applyFill="1" applyBorder="1" applyAlignment="1">
      <alignment horizontal="center"/>
    </xf>
    <xf numFmtId="166" fontId="1" fillId="15" borderId="61" xfId="0" applyNumberFormat="1" applyFont="1" applyFill="1" applyBorder="1" applyAlignment="1">
      <alignment horizontal="center"/>
    </xf>
    <xf numFmtId="166" fontId="1" fillId="15" borderId="43" xfId="0" applyNumberFormat="1" applyFont="1" applyFill="1" applyBorder="1" applyAlignment="1">
      <alignment horizontal="center"/>
    </xf>
    <xf numFmtId="167" fontId="1" fillId="2" borderId="0" xfId="0" applyNumberFormat="1" applyFont="1" applyFill="1" applyAlignment="1">
      <alignment horizontal="center"/>
    </xf>
    <xf numFmtId="168" fontId="2" fillId="2" borderId="14" xfId="0" applyNumberFormat="1" applyFont="1" applyFill="1" applyBorder="1" applyAlignment="1">
      <alignment/>
    </xf>
    <xf numFmtId="168" fontId="1" fillId="2" borderId="15" xfId="0" applyNumberFormat="1" applyFont="1" applyFill="1" applyBorder="1" applyAlignment="1">
      <alignment horizontal="center"/>
    </xf>
    <xf numFmtId="166" fontId="1" fillId="2" borderId="14" xfId="0" applyNumberFormat="1" applyFont="1" applyFill="1" applyBorder="1" applyAlignment="1">
      <alignment horizontal="center"/>
    </xf>
    <xf numFmtId="166" fontId="1" fillId="2" borderId="15" xfId="0" applyNumberFormat="1" applyFont="1" applyFill="1" applyBorder="1" applyAlignment="1">
      <alignment horizontal="center"/>
    </xf>
    <xf numFmtId="166" fontId="1" fillId="2" borderId="17" xfId="0" applyNumberFormat="1" applyFont="1" applyFill="1" applyBorder="1" applyAlignment="1">
      <alignment horizontal="center"/>
    </xf>
    <xf numFmtId="168" fontId="2" fillId="2" borderId="18" xfId="0" applyNumberFormat="1" applyFont="1" applyFill="1" applyBorder="1" applyAlignment="1">
      <alignment horizontal="center"/>
    </xf>
    <xf numFmtId="167" fontId="1" fillId="2" borderId="15" xfId="0" applyNumberFormat="1" applyFont="1" applyFill="1" applyBorder="1" applyAlignment="1">
      <alignment horizontal="center"/>
    </xf>
    <xf numFmtId="166" fontId="1" fillId="6" borderId="15" xfId="0" applyNumberFormat="1" applyFont="1" applyFill="1" applyBorder="1" applyAlignment="1">
      <alignment horizontal="center"/>
    </xf>
    <xf numFmtId="166" fontId="1" fillId="6" borderId="17" xfId="0" applyNumberFormat="1" applyFont="1" applyFill="1" applyBorder="1" applyAlignment="1">
      <alignment horizontal="center"/>
    </xf>
    <xf numFmtId="168" fontId="2" fillId="6" borderId="20" xfId="0" applyNumberFormat="1" applyFont="1" applyFill="1" applyBorder="1" applyAlignment="1">
      <alignment horizontal="center"/>
    </xf>
    <xf numFmtId="167" fontId="1" fillId="6" borderId="21" xfId="0" applyNumberFormat="1" applyFont="1" applyFill="1" applyBorder="1" applyAlignment="1">
      <alignment horizontal="center"/>
    </xf>
    <xf numFmtId="168" fontId="1" fillId="2" borderId="22" xfId="0" applyNumberFormat="1" applyFont="1" applyFill="1" applyBorder="1" applyAlignment="1">
      <alignment horizontal="center"/>
    </xf>
    <xf numFmtId="166" fontId="1" fillId="2" borderId="19" xfId="0" applyNumberFormat="1" applyFont="1" applyFill="1" applyBorder="1" applyAlignment="1">
      <alignment horizontal="center"/>
    </xf>
    <xf numFmtId="168" fontId="2" fillId="2" borderId="14" xfId="0" applyNumberFormat="1" applyFont="1" applyFill="1" applyBorder="1" applyAlignment="1">
      <alignment horizontal="center"/>
    </xf>
    <xf numFmtId="168" fontId="1" fillId="2" borderId="23" xfId="0" applyNumberFormat="1" applyFont="1" applyFill="1" applyBorder="1" applyAlignment="1">
      <alignment horizontal="center"/>
    </xf>
    <xf numFmtId="168" fontId="2" fillId="2" borderId="24" xfId="0" applyNumberFormat="1" applyFont="1" applyFill="1" applyBorder="1" applyAlignment="1">
      <alignment horizontal="center"/>
    </xf>
    <xf numFmtId="167" fontId="1" fillId="2" borderId="21" xfId="0" applyNumberFormat="1" applyFont="1" applyFill="1" applyBorder="1" applyAlignment="1">
      <alignment horizontal="center"/>
    </xf>
    <xf numFmtId="168" fontId="2" fillId="2" borderId="25" xfId="0" applyNumberFormat="1" applyFont="1" applyFill="1" applyBorder="1" applyAlignment="1">
      <alignment horizontal="right"/>
    </xf>
    <xf numFmtId="164" fontId="1" fillId="2" borderId="0" xfId="0" applyFont="1" applyFill="1" applyAlignment="1">
      <alignment/>
    </xf>
    <xf numFmtId="166" fontId="1" fillId="5" borderId="15" xfId="0" applyNumberFormat="1" applyFont="1" applyFill="1" applyBorder="1" applyAlignment="1">
      <alignment horizontal="center"/>
    </xf>
    <xf numFmtId="166" fontId="1" fillId="5" borderId="17" xfId="0" applyNumberFormat="1" applyFont="1" applyFill="1" applyBorder="1" applyAlignment="1">
      <alignment horizontal="center"/>
    </xf>
    <xf numFmtId="168" fontId="2" fillId="5" borderId="18" xfId="0" applyNumberFormat="1" applyFont="1" applyFill="1" applyBorder="1" applyAlignment="1">
      <alignment horizontal="center"/>
    </xf>
    <xf numFmtId="167" fontId="1" fillId="5" borderId="15" xfId="0" applyNumberFormat="1" applyFont="1" applyFill="1" applyBorder="1" applyAlignment="1">
      <alignment horizontal="center"/>
    </xf>
    <xf numFmtId="168" fontId="2" fillId="5" borderId="14" xfId="0" applyNumberFormat="1" applyFont="1" applyFill="1" applyBorder="1" applyAlignment="1">
      <alignment horizontal="center"/>
    </xf>
    <xf numFmtId="168" fontId="2" fillId="6" borderId="14" xfId="0" applyNumberFormat="1" applyFont="1" applyFill="1" applyBorder="1" applyAlignment="1">
      <alignment horizontal="center"/>
    </xf>
    <xf numFmtId="167" fontId="1" fillId="6" borderId="15" xfId="0" applyNumberFormat="1" applyFont="1" applyFill="1" applyBorder="1" applyAlignment="1">
      <alignment horizontal="center"/>
    </xf>
    <xf numFmtId="168" fontId="1" fillId="6" borderId="16" xfId="0" applyNumberFormat="1" applyFont="1" applyFill="1" applyBorder="1" applyAlignment="1">
      <alignment horizontal="center"/>
    </xf>
    <xf numFmtId="168" fontId="1" fillId="5" borderId="23" xfId="0" applyNumberFormat="1" applyFont="1" applyFill="1" applyBorder="1" applyAlignment="1">
      <alignment horizontal="center"/>
    </xf>
    <xf numFmtId="168" fontId="2" fillId="5" borderId="24" xfId="0" applyNumberFormat="1" applyFont="1" applyFill="1" applyBorder="1" applyAlignment="1">
      <alignment horizontal="center"/>
    </xf>
    <xf numFmtId="167" fontId="1" fillId="5" borderId="21" xfId="0" applyNumberFormat="1" applyFont="1" applyFill="1" applyBorder="1" applyAlignment="1">
      <alignment horizontal="center"/>
    </xf>
    <xf numFmtId="168" fontId="1" fillId="5" borderId="22" xfId="0" applyNumberFormat="1" applyFont="1" applyFill="1" applyBorder="1" applyAlignment="1">
      <alignment horizontal="center"/>
    </xf>
    <xf numFmtId="167" fontId="1" fillId="2" borderId="3" xfId="0" applyNumberFormat="1" applyFont="1" applyFill="1" applyBorder="1" applyAlignment="1">
      <alignment horizontal="center"/>
    </xf>
    <xf numFmtId="168" fontId="2" fillId="2" borderId="85" xfId="0" applyNumberFormat="1" applyFont="1" applyFill="1" applyBorder="1" applyAlignment="1">
      <alignment/>
    </xf>
    <xf numFmtId="168" fontId="1" fillId="2" borderId="86" xfId="0" applyNumberFormat="1" applyFont="1" applyFill="1" applyBorder="1" applyAlignment="1">
      <alignment horizontal="center"/>
    </xf>
    <xf numFmtId="168" fontId="2" fillId="2" borderId="86" xfId="0" applyNumberFormat="1" applyFont="1" applyFill="1" applyBorder="1" applyAlignment="1">
      <alignment horizontal="center"/>
    </xf>
    <xf numFmtId="168" fontId="1" fillId="2" borderId="83" xfId="0" applyNumberFormat="1" applyFont="1" applyFill="1" applyBorder="1" applyAlignment="1">
      <alignment horizontal="center"/>
    </xf>
    <xf numFmtId="166" fontId="1" fillId="5" borderId="85" xfId="0" applyNumberFormat="1" applyFont="1" applyFill="1" applyBorder="1" applyAlignment="1">
      <alignment horizontal="center"/>
    </xf>
    <xf numFmtId="166" fontId="1" fillId="5" borderId="86" xfId="0" applyNumberFormat="1" applyFont="1" applyFill="1" applyBorder="1" applyAlignment="1">
      <alignment horizontal="center"/>
    </xf>
    <xf numFmtId="166" fontId="1" fillId="5" borderId="87" xfId="0" applyNumberFormat="1" applyFont="1" applyFill="1" applyBorder="1" applyAlignment="1">
      <alignment horizontal="center"/>
    </xf>
    <xf numFmtId="168" fontId="2" fillId="5" borderId="88" xfId="0" applyNumberFormat="1" applyFont="1" applyFill="1" applyBorder="1" applyAlignment="1">
      <alignment horizontal="center"/>
    </xf>
    <xf numFmtId="167" fontId="1" fillId="5" borderId="86" xfId="0" applyNumberFormat="1" applyFont="1" applyFill="1" applyBorder="1" applyAlignment="1">
      <alignment horizontal="center"/>
    </xf>
    <xf numFmtId="168" fontId="1" fillId="5" borderId="83" xfId="0" applyNumberFormat="1" applyFont="1" applyFill="1" applyBorder="1" applyAlignment="1">
      <alignment horizontal="center"/>
    </xf>
    <xf numFmtId="166" fontId="1" fillId="6" borderId="89" xfId="0" applyNumberFormat="1" applyFont="1" applyFill="1" applyBorder="1" applyAlignment="1">
      <alignment horizontal="center"/>
    </xf>
    <xf numFmtId="166" fontId="1" fillId="6" borderId="86" xfId="0" applyNumberFormat="1" applyFont="1" applyFill="1" applyBorder="1" applyAlignment="1">
      <alignment horizontal="center"/>
    </xf>
    <xf numFmtId="166" fontId="1" fillId="6" borderId="87" xfId="0" applyNumberFormat="1" applyFont="1" applyFill="1" applyBorder="1" applyAlignment="1">
      <alignment horizontal="center"/>
    </xf>
    <xf numFmtId="168" fontId="2" fillId="6" borderId="90" xfId="0" applyNumberFormat="1" applyFont="1" applyFill="1" applyBorder="1" applyAlignment="1">
      <alignment horizontal="center"/>
    </xf>
    <xf numFmtId="167" fontId="1" fillId="6" borderId="91" xfId="0" applyNumberFormat="1" applyFont="1" applyFill="1" applyBorder="1" applyAlignment="1">
      <alignment horizontal="center"/>
    </xf>
    <xf numFmtId="168" fontId="1" fillId="6" borderId="92" xfId="0" applyNumberFormat="1" applyFont="1" applyFill="1" applyBorder="1" applyAlignment="1">
      <alignment horizontal="center"/>
    </xf>
    <xf numFmtId="166" fontId="1" fillId="5" borderId="89" xfId="0" applyNumberFormat="1" applyFont="1" applyFill="1" applyBorder="1" applyAlignment="1">
      <alignment horizontal="center"/>
    </xf>
    <xf numFmtId="168" fontId="2" fillId="5" borderId="85" xfId="0" applyNumberFormat="1" applyFont="1" applyFill="1" applyBorder="1" applyAlignment="1">
      <alignment horizontal="center"/>
    </xf>
    <xf numFmtId="168" fontId="2" fillId="6" borderId="85" xfId="0" applyNumberFormat="1" applyFont="1" applyFill="1" applyBorder="1" applyAlignment="1">
      <alignment horizontal="center"/>
    </xf>
    <xf numFmtId="167" fontId="1" fillId="6" borderId="86" xfId="0" applyNumberFormat="1" applyFont="1" applyFill="1" applyBorder="1" applyAlignment="1">
      <alignment horizontal="center"/>
    </xf>
    <xf numFmtId="168" fontId="1" fillId="6" borderId="83" xfId="0" applyNumberFormat="1" applyFont="1" applyFill="1" applyBorder="1" applyAlignment="1">
      <alignment horizontal="center"/>
    </xf>
    <xf numFmtId="168" fontId="1" fillId="5" borderId="93" xfId="0" applyNumberFormat="1" applyFont="1" applyFill="1" applyBorder="1" applyAlignment="1">
      <alignment horizontal="center"/>
    </xf>
    <xf numFmtId="168" fontId="2" fillId="5" borderId="94" xfId="0" applyNumberFormat="1" applyFont="1" applyFill="1" applyBorder="1" applyAlignment="1">
      <alignment horizontal="center"/>
    </xf>
    <xf numFmtId="167" fontId="1" fillId="5" borderId="91" xfId="0" applyNumberFormat="1" applyFont="1" applyFill="1" applyBorder="1" applyAlignment="1">
      <alignment horizontal="center"/>
    </xf>
    <xf numFmtId="168" fontId="1" fillId="5" borderId="92" xfId="0" applyNumberFormat="1" applyFont="1" applyFill="1" applyBorder="1" applyAlignment="1">
      <alignment horizontal="center"/>
    </xf>
    <xf numFmtId="168" fontId="1" fillId="2" borderId="89" xfId="0" applyNumberFormat="1" applyFont="1" applyFill="1" applyBorder="1" applyAlignment="1">
      <alignment horizontal="center"/>
    </xf>
    <xf numFmtId="168" fontId="2" fillId="2" borderId="95" xfId="0" applyNumberFormat="1" applyFont="1" applyFill="1" applyBorder="1" applyAlignment="1">
      <alignment horizontal="right"/>
    </xf>
    <xf numFmtId="167" fontId="1" fillId="7" borderId="53" xfId="0" applyNumberFormat="1" applyFont="1" applyFill="1" applyBorder="1" applyAlignment="1">
      <alignment horizontal="center"/>
    </xf>
    <xf numFmtId="168" fontId="2" fillId="7" borderId="96" xfId="0" applyNumberFormat="1" applyFont="1" applyFill="1" applyBorder="1" applyAlignment="1">
      <alignment horizontal="left"/>
    </xf>
    <xf numFmtId="168" fontId="2" fillId="7" borderId="97" xfId="0" applyNumberFormat="1" applyFont="1" applyFill="1" applyBorder="1" applyAlignment="1">
      <alignment horizontal="center"/>
    </xf>
    <xf numFmtId="168" fontId="1" fillId="7" borderId="98" xfId="0" applyNumberFormat="1" applyFont="1" applyFill="1" applyBorder="1" applyAlignment="1">
      <alignment horizontal="center"/>
    </xf>
    <xf numFmtId="166" fontId="1" fillId="8" borderId="96" xfId="0" applyNumberFormat="1" applyFont="1" applyFill="1" applyBorder="1" applyAlignment="1">
      <alignment horizontal="center"/>
    </xf>
    <xf numFmtId="166" fontId="1" fillId="8" borderId="97" xfId="0" applyNumberFormat="1" applyFont="1" applyFill="1" applyBorder="1" applyAlignment="1">
      <alignment horizontal="center"/>
    </xf>
    <xf numFmtId="166" fontId="1" fillId="8" borderId="99" xfId="0" applyNumberFormat="1" applyFont="1" applyFill="1" applyBorder="1" applyAlignment="1">
      <alignment horizontal="center"/>
    </xf>
    <xf numFmtId="168" fontId="2" fillId="8" borderId="100" xfId="0" applyNumberFormat="1" applyFont="1" applyFill="1" applyBorder="1" applyAlignment="1">
      <alignment horizontal="center"/>
    </xf>
    <xf numFmtId="167" fontId="1" fillId="8" borderId="97" xfId="0" applyNumberFormat="1" applyFont="1" applyFill="1" applyBorder="1" applyAlignment="1">
      <alignment horizontal="center"/>
    </xf>
    <xf numFmtId="168" fontId="1" fillId="8" borderId="98" xfId="0" applyNumberFormat="1" applyFont="1" applyFill="1" applyBorder="1" applyAlignment="1">
      <alignment horizontal="center"/>
    </xf>
    <xf numFmtId="166" fontId="1" fillId="9" borderId="101" xfId="0" applyNumberFormat="1" applyFont="1" applyFill="1" applyBorder="1" applyAlignment="1">
      <alignment horizontal="center"/>
    </xf>
    <xf numFmtId="166" fontId="1" fillId="9" borderId="97" xfId="0" applyNumberFormat="1" applyFont="1" applyFill="1" applyBorder="1" applyAlignment="1">
      <alignment horizontal="center"/>
    </xf>
    <xf numFmtId="166" fontId="1" fillId="9" borderId="99" xfId="0" applyNumberFormat="1" applyFont="1" applyFill="1" applyBorder="1" applyAlignment="1">
      <alignment horizontal="center"/>
    </xf>
    <xf numFmtId="168" fontId="2" fillId="9" borderId="100" xfId="0" applyNumberFormat="1" applyFont="1" applyFill="1" applyBorder="1" applyAlignment="1">
      <alignment horizontal="center"/>
    </xf>
    <xf numFmtId="167" fontId="1" fillId="9" borderId="97" xfId="0" applyNumberFormat="1" applyFont="1" applyFill="1" applyBorder="1" applyAlignment="1">
      <alignment horizontal="center"/>
    </xf>
    <xf numFmtId="168" fontId="1" fillId="9" borderId="98" xfId="0" applyNumberFormat="1" applyFont="1" applyFill="1" applyBorder="1" applyAlignment="1">
      <alignment horizontal="center"/>
    </xf>
    <xf numFmtId="166" fontId="1" fillId="8" borderId="101" xfId="0" applyNumberFormat="1" applyFont="1" applyFill="1" applyBorder="1" applyAlignment="1">
      <alignment horizontal="center"/>
    </xf>
    <xf numFmtId="168" fontId="1" fillId="8" borderId="102" xfId="0" applyNumberFormat="1" applyFont="1" applyFill="1" applyBorder="1" applyAlignment="1">
      <alignment horizontal="center"/>
    </xf>
    <xf numFmtId="168" fontId="1" fillId="8" borderId="101" xfId="0" applyNumberFormat="1" applyFont="1" applyFill="1" applyBorder="1" applyAlignment="1">
      <alignment horizontal="center"/>
    </xf>
    <xf numFmtId="168" fontId="2" fillId="7" borderId="103" xfId="0" applyNumberFormat="1" applyFont="1" applyFill="1" applyBorder="1" applyAlignment="1">
      <alignment horizontal="right"/>
    </xf>
    <xf numFmtId="167" fontId="1" fillId="7" borderId="67" xfId="0" applyNumberFormat="1" applyFont="1" applyFill="1" applyBorder="1" applyAlignment="1">
      <alignment horizontal="center"/>
    </xf>
    <xf numFmtId="168" fontId="2" fillId="7" borderId="56" xfId="0" applyNumberFormat="1" applyFont="1" applyFill="1" applyBorder="1" applyAlignment="1">
      <alignment horizontal="left"/>
    </xf>
    <xf numFmtId="168" fontId="2" fillId="7" borderId="57" xfId="0" applyNumberFormat="1" applyFont="1" applyFill="1" applyBorder="1" applyAlignment="1">
      <alignment horizontal="center"/>
    </xf>
    <xf numFmtId="168" fontId="1" fillId="7" borderId="60" xfId="0" applyNumberFormat="1" applyFont="1" applyFill="1" applyBorder="1" applyAlignment="1">
      <alignment horizontal="center"/>
    </xf>
    <xf numFmtId="166" fontId="1" fillId="8" borderId="56" xfId="0" applyNumberFormat="1" applyFont="1" applyFill="1" applyBorder="1" applyAlignment="1">
      <alignment horizontal="center"/>
    </xf>
    <xf numFmtId="166" fontId="1" fillId="8" borderId="57" xfId="0" applyNumberFormat="1" applyFont="1" applyFill="1" applyBorder="1" applyAlignment="1">
      <alignment horizontal="center"/>
    </xf>
    <xf numFmtId="166" fontId="1" fillId="8" borderId="58" xfId="0" applyNumberFormat="1" applyFont="1" applyFill="1" applyBorder="1" applyAlignment="1">
      <alignment horizontal="center"/>
    </xf>
    <xf numFmtId="168" fontId="2" fillId="8" borderId="59" xfId="0" applyNumberFormat="1" applyFont="1" applyFill="1" applyBorder="1" applyAlignment="1">
      <alignment horizontal="center"/>
    </xf>
    <xf numFmtId="167" fontId="1" fillId="8" borderId="57" xfId="0" applyNumberFormat="1" applyFont="1" applyFill="1" applyBorder="1" applyAlignment="1">
      <alignment horizontal="center"/>
    </xf>
    <xf numFmtId="168" fontId="1" fillId="8" borderId="60" xfId="0" applyNumberFormat="1" applyFont="1" applyFill="1" applyBorder="1" applyAlignment="1">
      <alignment horizontal="center"/>
    </xf>
    <xf numFmtId="166" fontId="1" fillId="9" borderId="61" xfId="0" applyNumberFormat="1" applyFont="1" applyFill="1" applyBorder="1" applyAlignment="1">
      <alignment horizontal="center"/>
    </xf>
    <xf numFmtId="166" fontId="1" fillId="9" borderId="57" xfId="0" applyNumberFormat="1" applyFont="1" applyFill="1" applyBorder="1" applyAlignment="1">
      <alignment horizontal="center"/>
    </xf>
    <xf numFmtId="166" fontId="1" fillId="9" borderId="58" xfId="0" applyNumberFormat="1" applyFont="1" applyFill="1" applyBorder="1" applyAlignment="1">
      <alignment horizontal="center"/>
    </xf>
    <xf numFmtId="168" fontId="2" fillId="9" borderId="59" xfId="0" applyNumberFormat="1" applyFont="1" applyFill="1" applyBorder="1" applyAlignment="1">
      <alignment horizontal="center"/>
    </xf>
    <xf numFmtId="167" fontId="1" fillId="9" borderId="57" xfId="0" applyNumberFormat="1" applyFont="1" applyFill="1" applyBorder="1" applyAlignment="1">
      <alignment horizontal="center"/>
    </xf>
    <xf numFmtId="168" fontId="1" fillId="9" borderId="60" xfId="0" applyNumberFormat="1" applyFont="1" applyFill="1" applyBorder="1" applyAlignment="1">
      <alignment horizontal="center"/>
    </xf>
    <xf numFmtId="166" fontId="1" fillId="8" borderId="61" xfId="0" applyNumberFormat="1" applyFont="1" applyFill="1" applyBorder="1" applyAlignment="1">
      <alignment horizontal="center"/>
    </xf>
    <xf numFmtId="168" fontId="1" fillId="8" borderId="64" xfId="0" applyNumberFormat="1" applyFont="1" applyFill="1" applyBorder="1" applyAlignment="1">
      <alignment horizontal="center"/>
    </xf>
    <xf numFmtId="168" fontId="1" fillId="8" borderId="61" xfId="0" applyNumberFormat="1" applyFont="1" applyFill="1" applyBorder="1" applyAlignment="1">
      <alignment horizontal="center"/>
    </xf>
    <xf numFmtId="168" fontId="2" fillId="7" borderId="66" xfId="0" applyNumberFormat="1" applyFont="1" applyFill="1" applyBorder="1" applyAlignment="1">
      <alignment horizontal="right"/>
    </xf>
    <xf numFmtId="167" fontId="1" fillId="7" borderId="104" xfId="0" applyNumberFormat="1" applyFont="1" applyFill="1" applyBorder="1" applyAlignment="1">
      <alignment horizontal="center"/>
    </xf>
    <xf numFmtId="168" fontId="2" fillId="7" borderId="105" xfId="0" applyNumberFormat="1" applyFont="1" applyFill="1" applyBorder="1" applyAlignment="1">
      <alignment horizontal="left"/>
    </xf>
    <xf numFmtId="168" fontId="2" fillId="7" borderId="106" xfId="0" applyNumberFormat="1" applyFont="1" applyFill="1" applyBorder="1" applyAlignment="1">
      <alignment horizontal="center"/>
    </xf>
    <xf numFmtId="168" fontId="1" fillId="7" borderId="107" xfId="0" applyNumberFormat="1" applyFont="1" applyFill="1" applyBorder="1" applyAlignment="1">
      <alignment horizontal="center"/>
    </xf>
    <xf numFmtId="166" fontId="1" fillId="8" borderId="105" xfId="0" applyNumberFormat="1" applyFont="1" applyFill="1" applyBorder="1" applyAlignment="1">
      <alignment horizontal="center"/>
    </xf>
    <xf numFmtId="166" fontId="1" fillId="8" borderId="106" xfId="0" applyNumberFormat="1" applyFont="1" applyFill="1" applyBorder="1" applyAlignment="1">
      <alignment horizontal="center"/>
    </xf>
    <xf numFmtId="166" fontId="1" fillId="8" borderId="108" xfId="0" applyNumberFormat="1" applyFont="1" applyFill="1" applyBorder="1" applyAlignment="1">
      <alignment horizontal="center"/>
    </xf>
    <xf numFmtId="168" fontId="2" fillId="8" borderId="109" xfId="0" applyNumberFormat="1" applyFont="1" applyFill="1" applyBorder="1" applyAlignment="1">
      <alignment horizontal="center"/>
    </xf>
    <xf numFmtId="168" fontId="1" fillId="8" borderId="106" xfId="0" applyNumberFormat="1" applyFont="1" applyFill="1" applyBorder="1" applyAlignment="1">
      <alignment horizontal="center"/>
    </xf>
    <xf numFmtId="168" fontId="1" fillId="8" borderId="107" xfId="0" applyNumberFormat="1" applyFont="1" applyFill="1" applyBorder="1" applyAlignment="1">
      <alignment horizontal="center"/>
    </xf>
    <xf numFmtId="166" fontId="1" fillId="9" borderId="110" xfId="0" applyNumberFormat="1" applyFont="1" applyFill="1" applyBorder="1" applyAlignment="1">
      <alignment horizontal="center"/>
    </xf>
    <xf numFmtId="166" fontId="1" fillId="9" borderId="106" xfId="0" applyNumberFormat="1" applyFont="1" applyFill="1" applyBorder="1" applyAlignment="1">
      <alignment horizontal="center"/>
    </xf>
    <xf numFmtId="166" fontId="1" fillId="9" borderId="108" xfId="0" applyNumberFormat="1" applyFont="1" applyFill="1" applyBorder="1" applyAlignment="1">
      <alignment horizontal="center"/>
    </xf>
    <xf numFmtId="168" fontId="2" fillId="9" borderId="109" xfId="0" applyNumberFormat="1" applyFont="1" applyFill="1" applyBorder="1" applyAlignment="1">
      <alignment horizontal="center"/>
    </xf>
    <xf numFmtId="167" fontId="1" fillId="9" borderId="106" xfId="0" applyNumberFormat="1" applyFont="1" applyFill="1" applyBorder="1" applyAlignment="1">
      <alignment horizontal="center"/>
    </xf>
    <xf numFmtId="168" fontId="1" fillId="9" borderId="107" xfId="0" applyNumberFormat="1" applyFont="1" applyFill="1" applyBorder="1" applyAlignment="1">
      <alignment horizontal="center"/>
    </xf>
    <xf numFmtId="166" fontId="1" fillId="8" borderId="110" xfId="0" applyNumberFormat="1" applyFont="1" applyFill="1" applyBorder="1" applyAlignment="1">
      <alignment horizontal="center"/>
    </xf>
    <xf numFmtId="167" fontId="1" fillId="8" borderId="106" xfId="0" applyNumberFormat="1" applyFont="1" applyFill="1" applyBorder="1" applyAlignment="1">
      <alignment horizontal="center"/>
    </xf>
    <xf numFmtId="168" fontId="1" fillId="8" borderId="111" xfId="0" applyNumberFormat="1" applyFont="1" applyFill="1" applyBorder="1" applyAlignment="1">
      <alignment horizontal="center"/>
    </xf>
    <xf numFmtId="168" fontId="1" fillId="8" borderId="110" xfId="0" applyNumberFormat="1" applyFont="1" applyFill="1" applyBorder="1" applyAlignment="1">
      <alignment horizontal="center"/>
    </xf>
    <xf numFmtId="168" fontId="2" fillId="7" borderId="112"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A22"/>
  <sheetViews>
    <sheetView workbookViewId="0" topLeftCell="A1">
      <selection activeCell="A23" activeCellId="1" sqref="J1:J65536 A23"/>
    </sheetView>
  </sheetViews>
  <sheetFormatPr defaultColWidth="9.140625" defaultRowHeight="12.75"/>
  <sheetData>
    <row r="1" ht="12.75">
      <c r="A1" s="1" t="s">
        <v>0</v>
      </c>
    </row>
    <row r="3" ht="12.75">
      <c r="A3" s="1" t="s">
        <v>1</v>
      </c>
    </row>
    <row r="4" ht="13.5" customHeight="1">
      <c r="A4" s="1" t="s">
        <v>2</v>
      </c>
    </row>
    <row r="5" ht="12.75">
      <c r="A5" s="1" t="s">
        <v>3</v>
      </c>
    </row>
    <row r="6" ht="12.75">
      <c r="A6" s="1" t="s">
        <v>4</v>
      </c>
    </row>
    <row r="7" ht="12.75">
      <c r="A7" s="1" t="s">
        <v>5</v>
      </c>
    </row>
    <row r="8" ht="12.75">
      <c r="A8" s="1" t="s">
        <v>6</v>
      </c>
    </row>
    <row r="9" ht="12.75">
      <c r="A9" s="1" t="s">
        <v>7</v>
      </c>
    </row>
    <row r="10" ht="12.75">
      <c r="A10" s="1" t="s">
        <v>8</v>
      </c>
    </row>
    <row r="11" ht="12.75">
      <c r="A11" s="1" t="s">
        <v>9</v>
      </c>
    </row>
    <row r="13" ht="12.75">
      <c r="A13" s="1" t="s">
        <v>10</v>
      </c>
    </row>
    <row r="15" ht="12.75">
      <c r="A15" s="1" t="s">
        <v>11</v>
      </c>
    </row>
    <row r="16" ht="12.75">
      <c r="A16" s="1" t="s">
        <v>12</v>
      </c>
    </row>
    <row r="17" ht="12.75">
      <c r="A17" s="1" t="s">
        <v>13</v>
      </c>
    </row>
    <row r="18" ht="12.75">
      <c r="A18" s="1" t="s">
        <v>14</v>
      </c>
    </row>
    <row r="19" ht="12.75">
      <c r="A19" s="1" t="s">
        <v>15</v>
      </c>
    </row>
    <row r="20" ht="12.75">
      <c r="A20" s="1" t="s">
        <v>16</v>
      </c>
    </row>
    <row r="21" ht="12.75">
      <c r="A21" s="1" t="s">
        <v>17</v>
      </c>
    </row>
    <row r="22" ht="12.75">
      <c r="A22" s="1" t="s">
        <v>18</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Taul2"/>
  <dimension ref="A1:BB31"/>
  <sheetViews>
    <sheetView workbookViewId="0" topLeftCell="G1">
      <selection activeCell="V13" activeCellId="1" sqref="J1:J65536 V13"/>
    </sheetView>
  </sheetViews>
  <sheetFormatPr defaultColWidth="9.140625" defaultRowHeight="12.75"/>
  <cols>
    <col min="1" max="1" width="13.7109375" style="2" customWidth="1"/>
    <col min="2" max="2" width="4.7109375" style="3" customWidth="1"/>
    <col min="3" max="3" width="5.140625" style="4" customWidth="1"/>
    <col min="4" max="4" width="4.7109375" style="4" customWidth="1"/>
    <col min="5" max="5" width="6.7109375" style="5" customWidth="1"/>
    <col min="6" max="7" width="6.140625" style="6" customWidth="1"/>
    <col min="8" max="8" width="6.140625" style="7" customWidth="1"/>
    <col min="9" max="9" width="6.140625" style="8" customWidth="1"/>
    <col min="10" max="10" width="6.140625" style="7" customWidth="1"/>
    <col min="11" max="12" width="6.140625" style="6" customWidth="1"/>
    <col min="13" max="13" width="6.140625" style="7" customWidth="1"/>
    <col min="14" max="14" width="6.140625" style="8" customWidth="1"/>
    <col min="15" max="15" width="6.140625" style="7" customWidth="1"/>
    <col min="16" max="17" width="6.140625" style="6" customWidth="1"/>
    <col min="18" max="18" width="6.140625" style="7" customWidth="1"/>
    <col min="19" max="19" width="6.140625" style="8" customWidth="1"/>
    <col min="20" max="20" width="6.140625" style="7" customWidth="1"/>
    <col min="21" max="22" width="6.140625" style="6" customWidth="1"/>
    <col min="23" max="23" width="6.140625" style="7" customWidth="1"/>
    <col min="24" max="24" width="6.140625" style="8" customWidth="1"/>
    <col min="25" max="25" width="6.140625" style="7" customWidth="1"/>
    <col min="26" max="27" width="6.140625" style="6" customWidth="1"/>
    <col min="28" max="28" width="6.140625" style="7" customWidth="1"/>
    <col min="29" max="29" width="6.140625" style="8" customWidth="1"/>
    <col min="30" max="30" width="6.140625" style="7" customWidth="1"/>
    <col min="31" max="32" width="6.140625" style="6" customWidth="1"/>
    <col min="33" max="33" width="6.140625" style="7" customWidth="1"/>
    <col min="34" max="34" width="6.140625" style="9" customWidth="1"/>
    <col min="35" max="16384" width="9.140625" style="10" customWidth="1"/>
  </cols>
  <sheetData>
    <row r="1" spans="1:34" s="18" customFormat="1" ht="11.25">
      <c r="A1" s="11" t="s">
        <v>19</v>
      </c>
      <c r="B1" s="12" t="s">
        <v>20</v>
      </c>
      <c r="C1" s="12" t="s">
        <v>21</v>
      </c>
      <c r="D1" s="12" t="s">
        <v>22</v>
      </c>
      <c r="E1" s="13" t="s">
        <v>23</v>
      </c>
      <c r="F1" s="14" t="s">
        <v>24</v>
      </c>
      <c r="G1" s="14"/>
      <c r="H1" s="14"/>
      <c r="I1" s="15" t="s">
        <v>25</v>
      </c>
      <c r="J1" s="16" t="s">
        <v>26</v>
      </c>
      <c r="K1" s="14" t="s">
        <v>27</v>
      </c>
      <c r="L1" s="14"/>
      <c r="M1" s="14"/>
      <c r="N1" s="15" t="s">
        <v>25</v>
      </c>
      <c r="O1" s="16" t="s">
        <v>26</v>
      </c>
      <c r="P1" s="14" t="s">
        <v>28</v>
      </c>
      <c r="Q1" s="14"/>
      <c r="R1" s="14"/>
      <c r="S1" s="15" t="s">
        <v>25</v>
      </c>
      <c r="T1" s="16" t="s">
        <v>26</v>
      </c>
      <c r="U1" s="14" t="s">
        <v>29</v>
      </c>
      <c r="V1" s="14"/>
      <c r="W1" s="14"/>
      <c r="X1" s="15" t="s">
        <v>25</v>
      </c>
      <c r="Y1" s="16" t="s">
        <v>26</v>
      </c>
      <c r="Z1" s="14" t="s">
        <v>30</v>
      </c>
      <c r="AA1" s="14"/>
      <c r="AB1" s="14"/>
      <c r="AC1" s="15" t="s">
        <v>25</v>
      </c>
      <c r="AD1" s="16" t="s">
        <v>26</v>
      </c>
      <c r="AE1" s="14" t="s">
        <v>31</v>
      </c>
      <c r="AF1" s="14"/>
      <c r="AG1" s="14"/>
      <c r="AH1" s="17" t="s">
        <v>25</v>
      </c>
    </row>
    <row r="2" spans="1:54" ht="14.25">
      <c r="A2" s="19" t="s">
        <v>32</v>
      </c>
      <c r="B2" s="20" t="s">
        <v>33</v>
      </c>
      <c r="C2" s="21">
        <v>4</v>
      </c>
      <c r="D2" s="22"/>
      <c r="E2" s="23">
        <f>(IF(I2=0,SUM(F2:H2),0)+IF(N2=0,SUM(K2:M2),0)+IF(S2=0,SUM(P2:R2),0)+IF(X2=0,SUM(U2:W2),0)+IF(AC2=0,SUM(Z2:AB2),0)+IF(AH2=0,SUM(AE2:AG2),0))/60</f>
        <v>0.026585648148148143</v>
      </c>
      <c r="F2" s="24">
        <v>0.104166666666667</v>
      </c>
      <c r="G2" s="24">
        <v>0.10625000000000001</v>
      </c>
      <c r="H2" s="24">
        <v>0.11111111111111101</v>
      </c>
      <c r="I2" s="25"/>
      <c r="J2" s="24">
        <v>0.115972222222222</v>
      </c>
      <c r="K2" s="24">
        <v>0.163194444444444</v>
      </c>
      <c r="L2" s="24">
        <v>0.139583333333333</v>
      </c>
      <c r="M2" s="24">
        <v>0.10138888888888901</v>
      </c>
      <c r="N2" s="25"/>
      <c r="O2" s="24">
        <v>0.15972222222222202</v>
      </c>
      <c r="P2" s="24">
        <v>0.0715277777777778</v>
      </c>
      <c r="Q2" s="24">
        <v>0.0979166666666667</v>
      </c>
      <c r="R2" s="24">
        <v>0.16597222222222202</v>
      </c>
      <c r="S2" s="26"/>
      <c r="T2" s="24">
        <v>0.13402777777777802</v>
      </c>
      <c r="U2" s="24">
        <v>0.22916666666666702</v>
      </c>
      <c r="V2" s="24">
        <v>0.20625000000000002</v>
      </c>
      <c r="W2" s="24">
        <v>0.09861111111111111</v>
      </c>
      <c r="X2" s="26"/>
      <c r="Y2" s="24"/>
      <c r="Z2" s="24"/>
      <c r="AA2" s="24"/>
      <c r="AB2" s="24"/>
      <c r="AC2" s="26"/>
      <c r="AD2" s="24"/>
      <c r="AE2" s="24"/>
      <c r="AF2" s="24"/>
      <c r="AG2" s="24"/>
      <c r="AH2" s="27"/>
      <c r="AI2" s="28"/>
      <c r="AJ2" s="28"/>
      <c r="AK2" s="28"/>
      <c r="AL2" s="28"/>
      <c r="AM2" s="28"/>
      <c r="AN2" s="28"/>
      <c r="AO2" s="28"/>
      <c r="AP2" s="28"/>
      <c r="AQ2" s="28"/>
      <c r="AR2" s="28"/>
      <c r="AS2" s="28"/>
      <c r="AT2" s="28"/>
      <c r="AU2" s="28"/>
      <c r="AV2" s="28"/>
      <c r="AW2" s="28"/>
      <c r="AX2" s="28"/>
      <c r="AY2" s="28"/>
      <c r="AZ2" s="28"/>
      <c r="BA2" s="28"/>
      <c r="BB2" s="28"/>
    </row>
    <row r="3" spans="1:54" ht="14.25">
      <c r="A3" s="29" t="s">
        <v>34</v>
      </c>
      <c r="B3" s="30" t="s">
        <v>35</v>
      </c>
      <c r="C3" s="21">
        <v>4</v>
      </c>
      <c r="D3" s="31"/>
      <c r="E3" s="23">
        <f>(IF(I3=0,SUM(F3:H3),0)+IF(N3=0,SUM(K3:M3),0)+IF(S3=0,SUM(P3:R3),0)+IF(X3=0,SUM(U3:W3),0)+IF(AC3=0,SUM(Z3:AB3),0)+IF(AH3=0,SUM(AE3:AG3),0))/60</f>
        <v>0.03214120370370369</v>
      </c>
      <c r="F3" s="32">
        <v>0.138194444444444</v>
      </c>
      <c r="G3" s="24">
        <v>0.1625</v>
      </c>
      <c r="H3" s="24">
        <v>0.09375000000000001</v>
      </c>
      <c r="I3" s="25"/>
      <c r="J3" s="24">
        <v>0.14236111111111102</v>
      </c>
      <c r="K3" s="32">
        <v>0.0631944444444444</v>
      </c>
      <c r="L3" s="24">
        <v>0.0791666666666667</v>
      </c>
      <c r="M3" s="24">
        <v>0.153472222222222</v>
      </c>
      <c r="N3" s="25"/>
      <c r="O3" s="24"/>
      <c r="P3" s="32"/>
      <c r="Q3" s="24"/>
      <c r="R3" s="24"/>
      <c r="S3" s="25"/>
      <c r="T3" s="24">
        <v>0.13541666666666702</v>
      </c>
      <c r="U3" s="32">
        <v>0.161111111111111</v>
      </c>
      <c r="V3" s="24">
        <v>0.163888888888889</v>
      </c>
      <c r="W3" s="24"/>
      <c r="X3" s="25"/>
      <c r="Y3" s="24">
        <v>0.09652777777777778</v>
      </c>
      <c r="Z3" s="32">
        <v>0.6694444444444444</v>
      </c>
      <c r="AA3" s="24">
        <v>0.1597222222222222</v>
      </c>
      <c r="AB3" s="24">
        <v>0.08402777777777778</v>
      </c>
      <c r="AC3" s="25"/>
      <c r="AD3" s="24"/>
      <c r="AE3" s="33"/>
      <c r="AF3" s="24"/>
      <c r="AG3" s="24"/>
      <c r="AH3" s="34"/>
      <c r="AI3" s="28"/>
      <c r="AJ3" s="28"/>
      <c r="AK3" s="28"/>
      <c r="AL3" s="28"/>
      <c r="AM3" s="28"/>
      <c r="AN3" s="28"/>
      <c r="AO3" s="28"/>
      <c r="AP3" s="28"/>
      <c r="AQ3" s="28"/>
      <c r="AR3" s="28"/>
      <c r="AS3" s="28"/>
      <c r="AT3" s="28"/>
      <c r="AU3" s="28"/>
      <c r="AV3" s="28"/>
      <c r="AW3" s="28"/>
      <c r="AX3" s="28"/>
      <c r="AY3" s="28"/>
      <c r="AZ3" s="28"/>
      <c r="BA3" s="28"/>
      <c r="BB3" s="28"/>
    </row>
    <row r="4" spans="1:54" ht="14.25">
      <c r="A4" s="19" t="s">
        <v>36</v>
      </c>
      <c r="B4" s="20" t="s">
        <v>33</v>
      </c>
      <c r="C4" s="21">
        <v>4</v>
      </c>
      <c r="D4" s="22"/>
      <c r="E4" s="23">
        <f>(IF(I4=0,SUM(F4:H4),0)+IF(N4=0,SUM(K4:M4),0)+IF(S4=0,SUM(P4:R4),0)+IF(X4=0,SUM(U4:W4),0)+IF(AC4=0,SUM(Z4:AB4),0)+IF(AH4=0,SUM(AE4:AG4),0))/60</f>
        <v>0.03435185185185187</v>
      </c>
      <c r="F4" s="24">
        <v>0.14166666666666702</v>
      </c>
      <c r="G4" s="24">
        <v>0.154166666666667</v>
      </c>
      <c r="H4" s="24">
        <v>0.22708333333333303</v>
      </c>
      <c r="I4" s="25"/>
      <c r="J4" s="24">
        <v>0.259027777777778</v>
      </c>
      <c r="K4" s="24">
        <v>0.19097222222222202</v>
      </c>
      <c r="L4" s="24">
        <v>0.184722222222222</v>
      </c>
      <c r="M4" s="24">
        <v>0.133333333333333</v>
      </c>
      <c r="N4" s="25"/>
      <c r="O4" s="24">
        <v>0.140972222222222</v>
      </c>
      <c r="P4" s="24">
        <v>0.10555555555555601</v>
      </c>
      <c r="Q4" s="24">
        <v>0.0951388888888889</v>
      </c>
      <c r="R4" s="24">
        <v>0.21805555555555603</v>
      </c>
      <c r="S4" s="26"/>
      <c r="T4" s="24"/>
      <c r="U4" s="24"/>
      <c r="V4" s="24"/>
      <c r="W4" s="24"/>
      <c r="X4" s="26"/>
      <c r="Y4" s="24">
        <v>0.07777777777777779</v>
      </c>
      <c r="Z4" s="24">
        <v>0.374305555555556</v>
      </c>
      <c r="AA4" s="24">
        <v>0.23611111111111102</v>
      </c>
      <c r="AB4" s="24"/>
      <c r="AC4" s="26"/>
      <c r="AD4" s="24"/>
      <c r="AE4" s="24"/>
      <c r="AF4" s="24"/>
      <c r="AG4" s="24"/>
      <c r="AH4" s="27"/>
      <c r="AI4" s="28"/>
      <c r="AJ4" s="28"/>
      <c r="AK4" s="28"/>
      <c r="AL4" s="28"/>
      <c r="AM4" s="28"/>
      <c r="AN4" s="28"/>
      <c r="AO4" s="28"/>
      <c r="AP4" s="28"/>
      <c r="AQ4" s="28"/>
      <c r="AR4" s="28"/>
      <c r="AS4" s="28"/>
      <c r="AT4" s="28"/>
      <c r="AU4" s="28"/>
      <c r="AV4" s="28"/>
      <c r="AW4" s="28"/>
      <c r="AX4" s="28"/>
      <c r="AY4" s="28"/>
      <c r="AZ4" s="28"/>
      <c r="BA4" s="28"/>
      <c r="BB4" s="28"/>
    </row>
    <row r="5" spans="1:54" ht="14.25">
      <c r="A5" s="19" t="s">
        <v>37</v>
      </c>
      <c r="B5" s="20" t="s">
        <v>33</v>
      </c>
      <c r="C5" s="21">
        <v>4</v>
      </c>
      <c r="D5" s="22"/>
      <c r="E5" s="23">
        <f>(IF(I5=0,SUM(F5:H5),0)+IF(N5=0,SUM(K5:M5),0)+IF(S5=0,SUM(P5:R5),0)+IF(X5=0,SUM(U5:W5),0)+IF(AC5=0,SUM(Z5:AB5),0)+IF(AH5=0,SUM(AE5:AG5),0))/60</f>
        <v>0.034490740740740745</v>
      </c>
      <c r="F5" s="24">
        <v>0.20486111111111102</v>
      </c>
      <c r="G5" s="24">
        <v>0.138888888888889</v>
      </c>
      <c r="H5" s="24">
        <v>0.39097222222222205</v>
      </c>
      <c r="I5" s="25"/>
      <c r="J5" s="24">
        <v>0.18263888888888902</v>
      </c>
      <c r="K5" s="24">
        <v>0.16875</v>
      </c>
      <c r="L5" s="24">
        <v>0.10208333333333301</v>
      </c>
      <c r="M5" s="24">
        <v>0.14930555555555602</v>
      </c>
      <c r="N5" s="25"/>
      <c r="O5" s="24">
        <v>0.125694444444444</v>
      </c>
      <c r="P5" s="24">
        <v>0.11458333333333301</v>
      </c>
      <c r="Q5" s="24">
        <v>0.11319444444444401</v>
      </c>
      <c r="R5" s="24">
        <v>0.21041666666666703</v>
      </c>
      <c r="S5" s="26"/>
      <c r="T5" s="24"/>
      <c r="U5" s="24"/>
      <c r="V5" s="24"/>
      <c r="W5" s="24"/>
      <c r="X5" s="26"/>
      <c r="Y5" s="24">
        <v>0.0798611111111111</v>
      </c>
      <c r="Z5" s="24">
        <v>0.24861111111111103</v>
      </c>
      <c r="AA5" s="24">
        <v>0.22777777777777802</v>
      </c>
      <c r="AB5" s="24"/>
      <c r="AC5" s="26"/>
      <c r="AD5" s="24"/>
      <c r="AE5" s="24"/>
      <c r="AF5" s="24"/>
      <c r="AG5" s="24"/>
      <c r="AH5" s="27"/>
      <c r="AI5" s="28"/>
      <c r="AJ5" s="28"/>
      <c r="AK5" s="28"/>
      <c r="AL5" s="28"/>
      <c r="AM5" s="28"/>
      <c r="AN5" s="28"/>
      <c r="AO5" s="28"/>
      <c r="AP5" s="28"/>
      <c r="AQ5" s="28"/>
      <c r="AR5" s="28"/>
      <c r="AS5" s="28"/>
      <c r="AT5" s="28"/>
      <c r="AU5" s="28"/>
      <c r="AV5" s="28"/>
      <c r="AW5" s="28"/>
      <c r="AX5" s="28"/>
      <c r="AY5" s="28"/>
      <c r="AZ5" s="28"/>
      <c r="BA5" s="28"/>
      <c r="BB5" s="28"/>
    </row>
    <row r="6" spans="1:54" ht="14.25">
      <c r="A6" s="19" t="s">
        <v>38</v>
      </c>
      <c r="B6" s="20" t="s">
        <v>33</v>
      </c>
      <c r="C6" s="21">
        <v>4</v>
      </c>
      <c r="D6" s="22"/>
      <c r="E6" s="23">
        <f>(IF(I6=0,SUM(F6:H6),0)+IF(N6=0,SUM(K6:M6),0)+IF(S6=0,SUM(P6:R6),0)+IF(X6=0,SUM(U6:W6),0)+IF(AC6=0,SUM(Z6:AB6),0)+IF(AH6=0,SUM(AE6:AG6),0))/60</f>
        <v>0.034849537037037054</v>
      </c>
      <c r="F6" s="24">
        <v>0.13402777777777802</v>
      </c>
      <c r="G6" s="24">
        <v>0.11666666666666702</v>
      </c>
      <c r="H6" s="24">
        <v>0.19652777777777802</v>
      </c>
      <c r="I6" s="25"/>
      <c r="J6" s="24"/>
      <c r="K6" s="24"/>
      <c r="L6" s="24"/>
      <c r="M6" s="24"/>
      <c r="N6" s="25"/>
      <c r="O6" s="24"/>
      <c r="P6" s="24"/>
      <c r="Q6" s="24"/>
      <c r="R6" s="24"/>
      <c r="S6" s="26"/>
      <c r="T6" s="24">
        <v>0.23402777777777803</v>
      </c>
      <c r="U6" s="24">
        <v>0.22083333333333302</v>
      </c>
      <c r="V6" s="24">
        <v>0.33125000000000004</v>
      </c>
      <c r="W6" s="24">
        <v>0.10277777777777801</v>
      </c>
      <c r="X6" s="26"/>
      <c r="Y6" s="24">
        <v>0.0729166666666667</v>
      </c>
      <c r="Z6" s="24">
        <v>0.194444444444444</v>
      </c>
      <c r="AA6" s="24">
        <v>0.21180555555555602</v>
      </c>
      <c r="AB6" s="24"/>
      <c r="AC6" s="26"/>
      <c r="AD6" s="24">
        <v>0.08958333333333329</v>
      </c>
      <c r="AE6" s="24">
        <v>0.295138888888889</v>
      </c>
      <c r="AF6" s="24">
        <v>0.133333333333333</v>
      </c>
      <c r="AG6" s="24">
        <v>0.154166666666667</v>
      </c>
      <c r="AH6" s="27"/>
      <c r="AI6" s="28"/>
      <c r="AJ6" s="28"/>
      <c r="AK6" s="28"/>
      <c r="AL6" s="28"/>
      <c r="AM6" s="28"/>
      <c r="AN6" s="28"/>
      <c r="AO6" s="28"/>
      <c r="AP6" s="28"/>
      <c r="AQ6" s="28"/>
      <c r="AR6" s="28"/>
      <c r="AS6" s="28"/>
      <c r="AT6" s="28"/>
      <c r="AU6" s="28"/>
      <c r="AV6" s="28"/>
      <c r="AW6" s="28"/>
      <c r="AX6" s="28"/>
      <c r="AY6" s="28"/>
      <c r="AZ6" s="28"/>
      <c r="BA6" s="28"/>
      <c r="BB6" s="28"/>
    </row>
    <row r="7" spans="1:54" ht="14.25">
      <c r="A7" s="35" t="s">
        <v>39</v>
      </c>
      <c r="B7" s="36" t="s">
        <v>33</v>
      </c>
      <c r="C7" s="21">
        <v>4</v>
      </c>
      <c r="D7" s="22"/>
      <c r="E7" s="23">
        <f>(IF(I7=0,SUM(F7:H7),0)+IF(N7=0,SUM(K7:M7),0)+IF(S7=0,SUM(P7:R7),0)+IF(X7=0,SUM(U7:W7),0)+IF(AC7=0,SUM(Z7:AB7),0)+IF(AH7=0,SUM(AE7:AG7),0))/60</f>
        <v>0.03503472222222222</v>
      </c>
      <c r="F7" s="37">
        <v>0.132638888888889</v>
      </c>
      <c r="G7" s="37">
        <v>0.160416666666667</v>
      </c>
      <c r="H7" s="37">
        <v>0.35972222222222205</v>
      </c>
      <c r="I7" s="25"/>
      <c r="J7" s="37">
        <v>0.120138888888889</v>
      </c>
      <c r="K7" s="37">
        <v>0.161805555555556</v>
      </c>
      <c r="L7" s="37">
        <v>0.163194444444444</v>
      </c>
      <c r="M7" s="37">
        <v>0.139583333333333</v>
      </c>
      <c r="N7" s="25"/>
      <c r="O7" s="37">
        <v>0.161805555555556</v>
      </c>
      <c r="P7" s="37">
        <v>0.16458333333333303</v>
      </c>
      <c r="Q7" s="37">
        <v>0.1</v>
      </c>
      <c r="R7" s="37">
        <v>0.21805555555555603</v>
      </c>
      <c r="S7" s="26"/>
      <c r="T7" s="37"/>
      <c r="U7" s="37"/>
      <c r="V7" s="37"/>
      <c r="W7" s="37"/>
      <c r="X7" s="26"/>
      <c r="Y7" s="37">
        <v>0.0951388888888889</v>
      </c>
      <c r="Z7" s="38">
        <v>0.20486111111111102</v>
      </c>
      <c r="AA7" s="38">
        <v>0.297222222222222</v>
      </c>
      <c r="AB7" s="37"/>
      <c r="AC7" s="26"/>
      <c r="AD7" s="37"/>
      <c r="AE7" s="37"/>
      <c r="AF7" s="37"/>
      <c r="AG7" s="37"/>
      <c r="AH7" s="27"/>
      <c r="AI7" s="28"/>
      <c r="AJ7" s="28"/>
      <c r="AK7" s="28"/>
      <c r="AL7" s="28"/>
      <c r="AM7" s="28"/>
      <c r="AN7" s="28"/>
      <c r="AO7" s="28"/>
      <c r="AP7" s="28"/>
      <c r="AQ7" s="28"/>
      <c r="AR7" s="28"/>
      <c r="AS7" s="28"/>
      <c r="AT7" s="28"/>
      <c r="AU7" s="28"/>
      <c r="AV7" s="28"/>
      <c r="AW7" s="28"/>
      <c r="AX7" s="28"/>
      <c r="AY7" s="28"/>
      <c r="AZ7" s="28"/>
      <c r="BA7" s="28"/>
      <c r="BB7" s="28"/>
    </row>
    <row r="8" spans="1:54" ht="14.25">
      <c r="A8" s="19" t="s">
        <v>40</v>
      </c>
      <c r="B8" s="20" t="s">
        <v>33</v>
      </c>
      <c r="C8" s="21">
        <v>4</v>
      </c>
      <c r="D8" s="22"/>
      <c r="E8" s="23">
        <f>(IF(I8=0,SUM(F8:H8),0)+IF(N8=0,SUM(K8:M8),0)+IF(S8=0,SUM(P8:R8),0)+IF(X8=0,SUM(U8:W8),0)+IF(AC8=0,SUM(Z8:AB8),0)+IF(AH8=0,SUM(AE8:AG8),0))/60</f>
        <v>0.035416666666666666</v>
      </c>
      <c r="F8" s="24">
        <v>0.19375</v>
      </c>
      <c r="G8" s="24">
        <v>0.138888888888889</v>
      </c>
      <c r="H8" s="24">
        <v>0.47152777777777805</v>
      </c>
      <c r="I8" s="25"/>
      <c r="J8" s="24">
        <v>0.0861111111111111</v>
      </c>
      <c r="K8" s="24">
        <v>0.1375</v>
      </c>
      <c r="L8" s="24">
        <v>0.161111111111111</v>
      </c>
      <c r="M8" s="24">
        <v>0.11666666666666702</v>
      </c>
      <c r="N8" s="25"/>
      <c r="O8" s="24">
        <v>0.0854166666666667</v>
      </c>
      <c r="P8" s="24">
        <v>0.12083333333333302</v>
      </c>
      <c r="Q8" s="24">
        <v>0.0826388888888889</v>
      </c>
      <c r="R8" s="24">
        <v>0.176388888888889</v>
      </c>
      <c r="S8" s="26"/>
      <c r="T8" s="24"/>
      <c r="U8" s="24"/>
      <c r="V8" s="24"/>
      <c r="W8" s="24"/>
      <c r="X8" s="26"/>
      <c r="Y8" s="24">
        <v>0.104166666666667</v>
      </c>
      <c r="Z8" s="24">
        <v>0.24861111111111103</v>
      </c>
      <c r="AA8" s="24">
        <v>0.277083333333333</v>
      </c>
      <c r="AB8" s="24"/>
      <c r="AC8" s="26"/>
      <c r="AD8" s="24"/>
      <c r="AE8" s="24"/>
      <c r="AF8" s="24"/>
      <c r="AG8" s="24"/>
      <c r="AH8" s="27"/>
      <c r="AI8" s="28"/>
      <c r="AJ8" s="28"/>
      <c r="AK8" s="28"/>
      <c r="AL8" s="28"/>
      <c r="AM8" s="28"/>
      <c r="AN8" s="28"/>
      <c r="AO8" s="28"/>
      <c r="AP8" s="28"/>
      <c r="AQ8" s="28"/>
      <c r="AR8" s="28"/>
      <c r="AS8" s="28"/>
      <c r="AT8" s="28"/>
      <c r="AU8" s="28"/>
      <c r="AV8" s="28"/>
      <c r="AW8" s="28"/>
      <c r="AX8" s="28"/>
      <c r="AY8" s="28"/>
      <c r="AZ8" s="28"/>
      <c r="BA8" s="28"/>
      <c r="BB8" s="28"/>
    </row>
    <row r="9" spans="1:54" ht="14.25">
      <c r="A9" s="19" t="s">
        <v>41</v>
      </c>
      <c r="B9" s="39" t="s">
        <v>42</v>
      </c>
      <c r="C9" s="40" t="s">
        <v>43</v>
      </c>
      <c r="D9" s="40"/>
      <c r="E9" s="23">
        <f>(IF(I9=0,SUM(F9:H9),0)+IF(N9=0,SUM(K9:M9),0)+IF(S9=0,SUM(P9:R9),0)+IF(X9=0,SUM(U9:W9),0)+IF(AC9=0,SUM(Z9:AB9),0)+IF(AH9=0,SUM(AE9:AG9),0))/60</f>
        <v>0.037002314814814835</v>
      </c>
      <c r="F9" s="24">
        <v>0.0826388888888889</v>
      </c>
      <c r="G9" s="24">
        <v>0.10277777777777801</v>
      </c>
      <c r="H9" s="24">
        <v>0.21041666666666703</v>
      </c>
      <c r="I9" s="26"/>
      <c r="J9" s="24">
        <v>0.222916666666667</v>
      </c>
      <c r="K9" s="24">
        <v>0.320833333333333</v>
      </c>
      <c r="L9" s="24">
        <v>0.34375000000000006</v>
      </c>
      <c r="M9" s="24">
        <v>0.0916666666666667</v>
      </c>
      <c r="N9" s="26"/>
      <c r="O9" s="24">
        <v>0.23611111111111102</v>
      </c>
      <c r="P9" s="24">
        <v>0.25277777777777805</v>
      </c>
      <c r="Q9" s="24">
        <v>0.207638888888889</v>
      </c>
      <c r="R9" s="24"/>
      <c r="S9" s="26"/>
      <c r="T9" s="24">
        <v>0.11388888888888901</v>
      </c>
      <c r="U9" s="24">
        <v>0.279861111111111</v>
      </c>
      <c r="V9" s="24">
        <v>0.191666666666667</v>
      </c>
      <c r="W9" s="24">
        <v>0.13611111111111102</v>
      </c>
      <c r="X9" s="26"/>
      <c r="Y9" s="24"/>
      <c r="Z9" s="24"/>
      <c r="AA9" s="24"/>
      <c r="AB9" s="24"/>
      <c r="AC9" s="26"/>
      <c r="AD9" s="24"/>
      <c r="AE9" s="24"/>
      <c r="AF9" s="24"/>
      <c r="AG9" s="24"/>
      <c r="AH9" s="27"/>
      <c r="AI9" s="28"/>
      <c r="AJ9" s="28"/>
      <c r="AK9" s="28"/>
      <c r="AL9" s="28"/>
      <c r="AM9" s="28"/>
      <c r="AN9" s="28"/>
      <c r="AO9" s="28"/>
      <c r="AP9" s="28"/>
      <c r="AQ9" s="28"/>
      <c r="AR9" s="28"/>
      <c r="AS9" s="28"/>
      <c r="AT9" s="28"/>
      <c r="AU9" s="28"/>
      <c r="AV9" s="28"/>
      <c r="AW9" s="28"/>
      <c r="AX9" s="28"/>
      <c r="AY9" s="28"/>
      <c r="AZ9" s="28"/>
      <c r="BA9" s="28"/>
      <c r="BB9" s="28"/>
    </row>
    <row r="10" spans="1:54" ht="14.25">
      <c r="A10" s="19" t="s">
        <v>44</v>
      </c>
      <c r="B10" s="20" t="s">
        <v>33</v>
      </c>
      <c r="C10" s="21">
        <v>4</v>
      </c>
      <c r="D10" s="22"/>
      <c r="E10" s="23">
        <f>(IF(I10=0,SUM(F10:H10),0)+IF(N10=0,SUM(K10:M10),0)+IF(S10=0,SUM(P10:R10),0)+IF(X10=0,SUM(U10:W10),0)+IF(AC10=0,SUM(Z10:AB10),0)+IF(AH10=0,SUM(AE10:AG10),0))/60</f>
        <v>0.04207175925925922</v>
      </c>
      <c r="F10" s="24">
        <v>0.133333333333333</v>
      </c>
      <c r="G10" s="24">
        <v>0.22847222222222202</v>
      </c>
      <c r="H10" s="24">
        <v>0.6625</v>
      </c>
      <c r="I10" s="25"/>
      <c r="J10" s="24">
        <v>0.342361111111111</v>
      </c>
      <c r="K10" s="24">
        <v>0.148611111111111</v>
      </c>
      <c r="L10" s="24">
        <v>0.20347222222222203</v>
      </c>
      <c r="M10" s="24">
        <v>0.147916666666667</v>
      </c>
      <c r="N10" s="25"/>
      <c r="O10" s="24">
        <v>0.20416666666666702</v>
      </c>
      <c r="P10" s="24">
        <v>0.119444444444444</v>
      </c>
      <c r="Q10" s="24">
        <v>0.11458333333333301</v>
      </c>
      <c r="R10" s="24">
        <v>0.22083333333333302</v>
      </c>
      <c r="S10" s="26"/>
      <c r="T10" s="24"/>
      <c r="U10" s="24"/>
      <c r="V10" s="24"/>
      <c r="W10" s="24"/>
      <c r="X10" s="26"/>
      <c r="Y10" s="24">
        <v>0.20416666666666702</v>
      </c>
      <c r="Z10" s="24">
        <v>0.281944444444444</v>
      </c>
      <c r="AA10" s="24">
        <v>0.263194444444444</v>
      </c>
      <c r="AB10" s="24"/>
      <c r="AC10" s="26"/>
      <c r="AD10" s="24"/>
      <c r="AE10" s="24"/>
      <c r="AF10" s="24"/>
      <c r="AG10" s="24"/>
      <c r="AH10" s="27"/>
      <c r="AI10" s="28"/>
      <c r="AJ10" s="28"/>
      <c r="AK10" s="28"/>
      <c r="AL10" s="28"/>
      <c r="AM10" s="28"/>
      <c r="AN10" s="28"/>
      <c r="AO10" s="28"/>
      <c r="AP10" s="28"/>
      <c r="AQ10" s="28"/>
      <c r="AR10" s="28"/>
      <c r="AS10" s="28"/>
      <c r="AT10" s="28"/>
      <c r="AU10" s="28"/>
      <c r="AV10" s="28"/>
      <c r="AW10" s="28"/>
      <c r="AX10" s="28"/>
      <c r="AY10" s="28"/>
      <c r="AZ10" s="28"/>
      <c r="BA10" s="28"/>
      <c r="BB10" s="28"/>
    </row>
    <row r="11" spans="1:54" ht="14.25">
      <c r="A11" s="41" t="s">
        <v>45</v>
      </c>
      <c r="B11" s="42" t="s">
        <v>33</v>
      </c>
      <c r="C11" s="43" t="s">
        <v>43</v>
      </c>
      <c r="D11" s="44"/>
      <c r="E11" s="23">
        <f>(IF(I11=0,SUM(F11:H11),0)+IF(N11=0,SUM(K11:M11),0)+IF(S11=0,SUM(P11:R11),0)+IF(X11=0,SUM(U11:W11),0)+IF(AC11=0,SUM(Z11:AB11),0)+IF(AH11=0,SUM(AE11:AG11),0))/60</f>
        <v>0.04699074074074073</v>
      </c>
      <c r="F11" s="24">
        <v>0.139583333333333</v>
      </c>
      <c r="G11" s="24">
        <v>0.131944444444444</v>
      </c>
      <c r="H11" s="45">
        <v>0.47222222222222204</v>
      </c>
      <c r="I11" s="46"/>
      <c r="J11" s="24">
        <v>0.123611111111111</v>
      </c>
      <c r="K11" s="24">
        <v>0.1875</v>
      </c>
      <c r="L11" s="24">
        <v>0.163888888888889</v>
      </c>
      <c r="M11" s="45">
        <v>0.194444444444444</v>
      </c>
      <c r="N11" s="46"/>
      <c r="O11" s="24"/>
      <c r="P11" s="24"/>
      <c r="Q11" s="24"/>
      <c r="R11" s="45"/>
      <c r="S11" s="46"/>
      <c r="T11" s="24">
        <v>0.0625</v>
      </c>
      <c r="U11" s="24">
        <v>0.290277777777778</v>
      </c>
      <c r="V11" s="24">
        <v>0.38055555555555604</v>
      </c>
      <c r="W11" s="45">
        <v>0.139583333333333</v>
      </c>
      <c r="X11" s="46"/>
      <c r="Y11" s="24"/>
      <c r="Z11" s="24"/>
      <c r="AA11" s="24"/>
      <c r="AB11" s="45"/>
      <c r="AC11" s="46"/>
      <c r="AD11" s="24">
        <v>0.0729166666666667</v>
      </c>
      <c r="AE11" s="24">
        <v>0.374305555555556</v>
      </c>
      <c r="AF11" s="24">
        <v>0.207638888888889</v>
      </c>
      <c r="AG11" s="45">
        <v>0.1375</v>
      </c>
      <c r="AH11" s="47"/>
      <c r="AI11" s="28"/>
      <c r="AJ11" s="28"/>
      <c r="AK11" s="28"/>
      <c r="AL11" s="28"/>
      <c r="AM11" s="28"/>
      <c r="AN11" s="28"/>
      <c r="AO11" s="28"/>
      <c r="AP11" s="28"/>
      <c r="AQ11" s="28"/>
      <c r="AR11" s="28"/>
      <c r="AS11" s="28"/>
      <c r="AT11" s="28"/>
      <c r="AU11" s="28"/>
      <c r="AV11" s="28"/>
      <c r="AW11" s="28"/>
      <c r="AX11" s="28"/>
      <c r="AY11" s="28"/>
      <c r="AZ11" s="28"/>
      <c r="BA11" s="28"/>
      <c r="BB11" s="28"/>
    </row>
    <row r="12" spans="1:54" ht="14.25">
      <c r="A12" s="19" t="s">
        <v>46</v>
      </c>
      <c r="B12" s="20" t="s">
        <v>33</v>
      </c>
      <c r="C12" s="21">
        <v>4</v>
      </c>
      <c r="D12" s="22"/>
      <c r="E12" s="23">
        <f>(IF(I12=0,SUM(F12:H12),0)+IF(N12=0,SUM(K12:M12),0)+IF(S12=0,SUM(P12:R12),0)+IF(X12=0,SUM(U12:W12),0)+IF(AC12=0,SUM(Z12:AB12),0)+IF(AH12=0,SUM(AE12:AG12),0))/60</f>
        <v>0.03651620370370374</v>
      </c>
      <c r="F12" s="24">
        <v>0.152777777777778</v>
      </c>
      <c r="G12" s="24">
        <v>0.154861111111111</v>
      </c>
      <c r="H12" s="24">
        <v>0.216666666666667</v>
      </c>
      <c r="I12" s="25"/>
      <c r="J12" s="24">
        <v>0.0979166666666667</v>
      </c>
      <c r="K12" s="24">
        <v>0.186805555555556</v>
      </c>
      <c r="L12" s="24">
        <v>0.17222222222222203</v>
      </c>
      <c r="M12" s="24">
        <v>0.154166666666667</v>
      </c>
      <c r="N12" s="25"/>
      <c r="O12" s="24">
        <v>0.07777777777777779</v>
      </c>
      <c r="P12" s="24">
        <v>0.10277777777777777</v>
      </c>
      <c r="Q12" s="24">
        <v>0.12222222222222222</v>
      </c>
      <c r="R12" s="24">
        <v>0.25277777777777777</v>
      </c>
      <c r="S12" s="26"/>
      <c r="T12" s="24">
        <v>0.23125</v>
      </c>
      <c r="U12" s="24">
        <v>0.31805555555555604</v>
      </c>
      <c r="V12" s="24">
        <v>0.223611111111111</v>
      </c>
      <c r="W12" s="24">
        <v>0.13402777777777802</v>
      </c>
      <c r="X12" s="26"/>
      <c r="Y12" s="24"/>
      <c r="Z12" s="24"/>
      <c r="AA12" s="24"/>
      <c r="AB12" s="24"/>
      <c r="AC12" s="26"/>
      <c r="AD12" s="24"/>
      <c r="AE12" s="24"/>
      <c r="AF12" s="24"/>
      <c r="AG12" s="24"/>
      <c r="AH12" s="27"/>
      <c r="AI12" s="28"/>
      <c r="AJ12" s="28"/>
      <c r="AK12" s="28"/>
      <c r="AL12" s="28"/>
      <c r="AM12" s="28"/>
      <c r="AN12" s="28"/>
      <c r="AO12" s="28"/>
      <c r="AP12" s="28"/>
      <c r="AQ12" s="28"/>
      <c r="AR12" s="28"/>
      <c r="AS12" s="28"/>
      <c r="AT12" s="28"/>
      <c r="AU12" s="28"/>
      <c r="AV12" s="28"/>
      <c r="AW12" s="28"/>
      <c r="AX12" s="28"/>
      <c r="AY12" s="28"/>
      <c r="AZ12" s="28"/>
      <c r="BA12" s="28"/>
      <c r="BB12" s="28"/>
    </row>
    <row r="13" spans="1:54" ht="14.25">
      <c r="A13" s="19" t="s">
        <v>47</v>
      </c>
      <c r="B13" s="39" t="s">
        <v>35</v>
      </c>
      <c r="C13" s="40" t="s">
        <v>48</v>
      </c>
      <c r="D13" s="40"/>
      <c r="E13" s="23">
        <f>(IF(I13=0,SUM(F13:H13),0)+IF(N13=0,SUM(K13:M13),0)+IF(S13=0,SUM(P13:R13),0)+IF(X13=0,SUM(U13:W13),0)+IF(AC13=0,SUM(Z13:AB13),0)+IF(AH13=0,SUM(AE13:AG13),0))/60</f>
        <v>0.032418981481481486</v>
      </c>
      <c r="F13" s="24">
        <v>0.2298611111111111</v>
      </c>
      <c r="G13" s="24">
        <v>0.25833333333333336</v>
      </c>
      <c r="H13" s="24">
        <v>0.22847222222222222</v>
      </c>
      <c r="I13" s="26"/>
      <c r="J13" s="24">
        <v>0.1736111111111111</v>
      </c>
      <c r="K13" s="24">
        <v>0.12708333333333333</v>
      </c>
      <c r="L13" s="24">
        <v>0.1284722222222222</v>
      </c>
      <c r="M13" s="24">
        <v>0.2722222222222222</v>
      </c>
      <c r="N13" s="26"/>
      <c r="O13" s="24"/>
      <c r="P13" s="24"/>
      <c r="Q13" s="24"/>
      <c r="R13" s="24"/>
      <c r="S13" s="26"/>
      <c r="T13" s="24">
        <v>0.2604166666666667</v>
      </c>
      <c r="U13" s="24">
        <v>0.38472222222222224</v>
      </c>
      <c r="V13" s="24">
        <v>0.3159722222222222</v>
      </c>
      <c r="W13" s="24"/>
      <c r="X13" s="26"/>
      <c r="Y13" s="24"/>
      <c r="Z13" s="24"/>
      <c r="AA13" s="24"/>
      <c r="AB13" s="24"/>
      <c r="AC13" s="26"/>
      <c r="AD13" s="24"/>
      <c r="AE13" s="24"/>
      <c r="AF13" s="24"/>
      <c r="AG13" s="24"/>
      <c r="AH13" s="27"/>
      <c r="AI13" s="28"/>
      <c r="AJ13" s="28"/>
      <c r="AK13" s="28"/>
      <c r="AL13" s="28"/>
      <c r="AM13" s="28"/>
      <c r="AN13" s="28"/>
      <c r="AO13" s="28"/>
      <c r="AP13" s="28"/>
      <c r="AQ13" s="28"/>
      <c r="AR13" s="28"/>
      <c r="AS13" s="28"/>
      <c r="AT13" s="28"/>
      <c r="AU13" s="28"/>
      <c r="AV13" s="28"/>
      <c r="AW13" s="28"/>
      <c r="AX13" s="28"/>
      <c r="AY13" s="28"/>
      <c r="AZ13" s="28"/>
      <c r="BA13" s="28"/>
      <c r="BB13" s="28"/>
    </row>
    <row r="14" spans="1:54" ht="14.25">
      <c r="A14" s="19" t="s">
        <v>49</v>
      </c>
      <c r="B14" s="20" t="s">
        <v>33</v>
      </c>
      <c r="C14" s="21">
        <v>3</v>
      </c>
      <c r="D14" s="22"/>
      <c r="E14" s="23">
        <f>(IF(I14=0,SUM(F14:H14),0)+IF(N14=0,SUM(K14:M14),0)+IF(S14=0,SUM(P14:R14),0)+IF(X14=0,SUM(U14:W14),0)+IF(AC14=0,SUM(Z14:AB14),0)+IF(AH14=0,SUM(AE14:AG14),0))/60</f>
        <v>0.03686342592592593</v>
      </c>
      <c r="F14" s="24">
        <v>0.21458333333333332</v>
      </c>
      <c r="G14" s="24">
        <v>0.25833333333333336</v>
      </c>
      <c r="H14" s="24">
        <v>0.26458333333333334</v>
      </c>
      <c r="I14" s="25"/>
      <c r="J14" s="24"/>
      <c r="K14" s="24"/>
      <c r="L14" s="24"/>
      <c r="M14" s="24"/>
      <c r="N14" s="25"/>
      <c r="O14" s="24"/>
      <c r="P14" s="24"/>
      <c r="Q14" s="24"/>
      <c r="R14" s="24"/>
      <c r="S14" s="26"/>
      <c r="T14" s="24">
        <v>0.08611111111111111</v>
      </c>
      <c r="U14" s="24">
        <v>0.29305555555555557</v>
      </c>
      <c r="V14" s="24">
        <v>0.375</v>
      </c>
      <c r="W14" s="24">
        <v>0.12222222222222222</v>
      </c>
      <c r="X14" s="26"/>
      <c r="Y14" s="24"/>
      <c r="Z14" s="24"/>
      <c r="AA14" s="24"/>
      <c r="AB14" s="24"/>
      <c r="AC14" s="26"/>
      <c r="AD14" s="24">
        <v>0.17430555555555555</v>
      </c>
      <c r="AE14" s="24">
        <v>0.3388888888888889</v>
      </c>
      <c r="AF14" s="24">
        <v>0.17083333333333334</v>
      </c>
      <c r="AG14" s="24">
        <v>0.17430555555555555</v>
      </c>
      <c r="AH14" s="27"/>
      <c r="AI14" s="28"/>
      <c r="AJ14" s="28"/>
      <c r="AK14" s="28"/>
      <c r="AL14" s="28"/>
      <c r="AM14" s="28"/>
      <c r="AN14" s="28"/>
      <c r="AO14" s="28"/>
      <c r="AP14" s="28"/>
      <c r="AQ14" s="28"/>
      <c r="AR14" s="28"/>
      <c r="AS14" s="28"/>
      <c r="AT14" s="28"/>
      <c r="AU14" s="28"/>
      <c r="AV14" s="28"/>
      <c r="AW14" s="28"/>
      <c r="AX14" s="28"/>
      <c r="AY14" s="28"/>
      <c r="AZ14" s="28"/>
      <c r="BA14" s="28"/>
      <c r="BB14" s="28"/>
    </row>
    <row r="15" spans="1:54" ht="14.25">
      <c r="A15" s="48" t="s">
        <v>50</v>
      </c>
      <c r="B15" s="49" t="s">
        <v>35</v>
      </c>
      <c r="C15" s="50" t="s">
        <v>48</v>
      </c>
      <c r="D15" s="40"/>
      <c r="E15" s="51">
        <f>(IF(I15=0,SUM(F15:H15),0)+IF(N15=0,SUM(K15:M15),0)+IF(S15=0,SUM(P15:R15),0)+IF(X15=0,SUM(U15:W15),0)+IF(AC15=0,SUM(Z15:AB15),0)+IF(AH15=0,SUM(AE15:AG15),0))/60</f>
        <v>0.029641203703703704</v>
      </c>
      <c r="F15" s="52">
        <v>0.32430555555555557</v>
      </c>
      <c r="G15" s="52">
        <v>0.2763888888888889</v>
      </c>
      <c r="H15" s="53">
        <v>0.14444444444444443</v>
      </c>
      <c r="I15" s="46"/>
      <c r="J15" s="52">
        <v>0.07361111111111111</v>
      </c>
      <c r="K15" s="52">
        <v>0.075</v>
      </c>
      <c r="L15" s="52">
        <v>0.09375</v>
      </c>
      <c r="M15" s="53">
        <v>0.28402777777777777</v>
      </c>
      <c r="N15" s="26"/>
      <c r="O15" s="52"/>
      <c r="P15" s="52"/>
      <c r="Q15" s="52"/>
      <c r="R15" s="53"/>
      <c r="S15" s="46"/>
      <c r="T15" s="52">
        <v>0.07083333333333333</v>
      </c>
      <c r="U15" s="52">
        <v>0.22708333333333333</v>
      </c>
      <c r="V15" s="52">
        <v>0.35347222222222224</v>
      </c>
      <c r="W15" s="53"/>
      <c r="X15" s="46"/>
      <c r="Y15" s="52"/>
      <c r="Z15" s="52"/>
      <c r="AA15" s="52"/>
      <c r="AB15" s="53"/>
      <c r="AC15" s="46"/>
      <c r="AD15" s="24"/>
      <c r="AE15" s="24"/>
      <c r="AF15" s="24"/>
      <c r="AG15" s="53"/>
      <c r="AH15" s="47"/>
      <c r="AI15" s="28"/>
      <c r="AJ15" s="28"/>
      <c r="AK15" s="28"/>
      <c r="AL15" s="28"/>
      <c r="AM15" s="28"/>
      <c r="AN15" s="28"/>
      <c r="AO15" s="28"/>
      <c r="AP15" s="28"/>
      <c r="AQ15" s="28"/>
      <c r="AR15" s="28"/>
      <c r="AS15" s="28"/>
      <c r="AT15" s="28"/>
      <c r="AU15" s="28"/>
      <c r="AV15" s="28"/>
      <c r="AW15" s="28"/>
      <c r="AX15" s="28"/>
      <c r="AY15" s="28"/>
      <c r="AZ15" s="28"/>
      <c r="BA15" s="28"/>
      <c r="BB15" s="28"/>
    </row>
    <row r="16" spans="1:54" s="66" customFormat="1" ht="14.25">
      <c r="A16" s="54" t="s">
        <v>51</v>
      </c>
      <c r="B16" s="55" t="s">
        <v>35</v>
      </c>
      <c r="C16" s="56">
        <v>3</v>
      </c>
      <c r="D16" s="57"/>
      <c r="E16" s="23">
        <f>(IF(I16=0,SUM(F16:H16),0)+IF(N16=0,SUM(K16:M16),0)+IF(S16=0,SUM(P16:R16),0)+IF(X16=0,SUM(U16:W16),0)+IF(AC16=0,SUM(Z16:AB16),0)+IF(AH16=0,SUM(AE16:AG16),0))/60</f>
        <v>0.025983796296296293</v>
      </c>
      <c r="F16" s="58">
        <v>0.32222222222222224</v>
      </c>
      <c r="G16" s="58">
        <v>0.1625</v>
      </c>
      <c r="H16" s="58">
        <v>0.10902777777777778</v>
      </c>
      <c r="I16" s="59"/>
      <c r="J16" s="60">
        <v>0.12013888888888889</v>
      </c>
      <c r="K16" s="60">
        <v>0.11944444444444445</v>
      </c>
      <c r="L16" s="58">
        <v>0.16319444444444445</v>
      </c>
      <c r="M16" s="60">
        <v>0.2513888888888889</v>
      </c>
      <c r="N16" s="61"/>
      <c r="O16" s="58"/>
      <c r="P16" s="60"/>
      <c r="Q16" s="62"/>
      <c r="R16" s="60"/>
      <c r="S16" s="63"/>
      <c r="T16" s="60">
        <v>0.11597222222222223</v>
      </c>
      <c r="U16" s="58">
        <v>0.22083333333333333</v>
      </c>
      <c r="V16" s="60">
        <v>0.21041666666666667</v>
      </c>
      <c r="W16" s="60"/>
      <c r="X16" s="64"/>
      <c r="Y16" s="60"/>
      <c r="Z16" s="62"/>
      <c r="AA16" s="60"/>
      <c r="AB16" s="62"/>
      <c r="AC16" s="64"/>
      <c r="AD16" s="60"/>
      <c r="AE16" s="62"/>
      <c r="AF16" s="60"/>
      <c r="AG16" s="60"/>
      <c r="AH16" s="63"/>
      <c r="AI16" s="28"/>
      <c r="AJ16" s="28"/>
      <c r="AK16" s="28"/>
      <c r="AL16" s="28"/>
      <c r="AM16" s="28"/>
      <c r="AN16" s="28"/>
      <c r="AO16" s="28"/>
      <c r="AP16" s="28"/>
      <c r="AQ16" s="28"/>
      <c r="AR16" s="28"/>
      <c r="AS16" s="28"/>
      <c r="AT16" s="28"/>
      <c r="AU16" s="28"/>
      <c r="AV16" s="28"/>
      <c r="AW16" s="28"/>
      <c r="AX16" s="65"/>
      <c r="AY16" s="65"/>
      <c r="AZ16" s="65"/>
      <c r="BA16" s="65"/>
      <c r="BB16" s="65"/>
    </row>
    <row r="17" spans="1:54" s="72" customFormat="1" ht="14.25">
      <c r="A17" s="67" t="s">
        <v>52</v>
      </c>
      <c r="B17" s="68" t="s">
        <v>35</v>
      </c>
      <c r="C17" s="21">
        <v>3</v>
      </c>
      <c r="D17" s="69"/>
      <c r="E17" s="23">
        <f>(IF(I17=0,SUM(F17:H17),0)+IF(N17=0,SUM(K17:M17),0)+IF(S17=0,SUM(P17:R17),0)+IF(X17=0,SUM(U17:W17),0)+IF(AC17=0,SUM(Z17:AB17),0)+IF(AH17=0,SUM(AE17:AG17),0))/60</f>
        <v>0.031307870370370375</v>
      </c>
      <c r="F17" s="37">
        <v>0.23472222222222222</v>
      </c>
      <c r="G17" s="37">
        <v>0.25069444444444444</v>
      </c>
      <c r="H17" s="53">
        <v>0.23680555555555555</v>
      </c>
      <c r="I17" s="70"/>
      <c r="J17" s="37">
        <v>0.17291666666666666</v>
      </c>
      <c r="K17" s="37">
        <v>0.09444444444444444</v>
      </c>
      <c r="L17" s="37">
        <v>0.10972222222222222</v>
      </c>
      <c r="M17" s="53">
        <v>0.25555555555555554</v>
      </c>
      <c r="N17" s="70"/>
      <c r="O17" s="37">
        <v>0.14791666666666667</v>
      </c>
      <c r="P17" s="37">
        <v>0.3770833333333333</v>
      </c>
      <c r="Q17" s="37">
        <v>0.3194444444444444</v>
      </c>
      <c r="R17" s="53"/>
      <c r="S17" s="46"/>
      <c r="T17" s="37"/>
      <c r="U17" s="37"/>
      <c r="V17" s="37"/>
      <c r="W17" s="53"/>
      <c r="X17" s="46"/>
      <c r="Y17" s="37"/>
      <c r="Z17" s="71"/>
      <c r="AA17" s="71"/>
      <c r="AB17" s="37"/>
      <c r="AC17" s="46"/>
      <c r="AD17" s="37"/>
      <c r="AE17" s="37"/>
      <c r="AF17" s="37"/>
      <c r="AG17" s="53"/>
      <c r="AH17" s="47"/>
      <c r="AI17" s="28"/>
      <c r="AJ17" s="28"/>
      <c r="AK17" s="28"/>
      <c r="AL17" s="28"/>
      <c r="AM17" s="28"/>
      <c r="AN17" s="28"/>
      <c r="AO17" s="28"/>
      <c r="AP17" s="28"/>
      <c r="AQ17" s="28"/>
      <c r="AR17" s="28"/>
      <c r="AS17" s="28"/>
      <c r="AT17" s="28"/>
      <c r="AU17" s="28"/>
      <c r="AV17" s="28"/>
      <c r="AW17" s="28"/>
      <c r="AX17" s="54"/>
      <c r="AY17" s="54"/>
      <c r="AZ17" s="54"/>
      <c r="BA17" s="54"/>
      <c r="BB17" s="54"/>
    </row>
    <row r="18" spans="1:54" s="66" customFormat="1" ht="14.25">
      <c r="A18" s="48" t="s">
        <v>53</v>
      </c>
      <c r="B18" s="49" t="s">
        <v>54</v>
      </c>
      <c r="C18" s="73" t="s">
        <v>43</v>
      </c>
      <c r="D18" s="73"/>
      <c r="E18" s="23">
        <f>(IF(I18=0,SUM(F18:H18),0)+IF(N18=0,SUM(K18:M18),0)+IF(S18=0,SUM(P18:R18),0)+IF(X18=0,SUM(U18:W18),0)+IF(AC18=0,SUM(Z18:AB18),0)+IF(AH18=0,SUM(AE18:AG18),0))/60</f>
        <v>0.020613425925925924</v>
      </c>
      <c r="F18" s="52">
        <v>0.20972222222222223</v>
      </c>
      <c r="G18" s="52">
        <v>0.11319444444444444</v>
      </c>
      <c r="H18" s="53">
        <v>0.14444444444444443</v>
      </c>
      <c r="I18" s="46"/>
      <c r="J18" s="52">
        <v>0.16597222222222222</v>
      </c>
      <c r="K18" s="52">
        <v>0.11527777777777778</v>
      </c>
      <c r="L18" s="52">
        <v>0.95625</v>
      </c>
      <c r="M18" s="53"/>
      <c r="N18" s="46" t="s">
        <v>55</v>
      </c>
      <c r="O18" s="52">
        <v>0.14791666666666667</v>
      </c>
      <c r="P18" s="52">
        <v>0.13194444444444445</v>
      </c>
      <c r="Q18" s="52">
        <v>0.14166666666666666</v>
      </c>
      <c r="R18" s="53">
        <v>0.11736111111111111</v>
      </c>
      <c r="S18" s="46"/>
      <c r="T18" s="52"/>
      <c r="U18" s="52"/>
      <c r="V18" s="52"/>
      <c r="W18" s="53"/>
      <c r="X18" s="46"/>
      <c r="Y18" s="52"/>
      <c r="Z18" s="52"/>
      <c r="AA18" s="52"/>
      <c r="AB18" s="53"/>
      <c r="AC18" s="46"/>
      <c r="AD18" s="52">
        <v>0.08472222222222223</v>
      </c>
      <c r="AE18" s="52">
        <v>0.17222222222222222</v>
      </c>
      <c r="AF18" s="52">
        <v>0.20625</v>
      </c>
      <c r="AG18" s="53"/>
      <c r="AH18" s="74"/>
      <c r="AI18" s="28"/>
      <c r="AJ18" s="28"/>
      <c r="AK18" s="28"/>
      <c r="AL18" s="28"/>
      <c r="AM18" s="28"/>
      <c r="AN18" s="28"/>
      <c r="AO18" s="28"/>
      <c r="AP18" s="28"/>
      <c r="AQ18" s="28"/>
      <c r="AR18" s="28"/>
      <c r="AS18" s="28"/>
      <c r="AT18" s="28"/>
      <c r="AU18" s="28"/>
      <c r="AV18" s="28"/>
      <c r="AW18" s="28"/>
      <c r="AX18" s="65"/>
      <c r="AY18" s="65"/>
      <c r="AZ18" s="65"/>
      <c r="BA18" s="65"/>
      <c r="BB18" s="65"/>
    </row>
    <row r="19" spans="1:54" s="72" customFormat="1" ht="14.25">
      <c r="A19" s="75"/>
      <c r="B19" s="36"/>
      <c r="C19" s="21"/>
      <c r="D19" s="76"/>
      <c r="E19" s="77">
        <f>(IF(I19=0,SUM(F19:H19),0)+IF(N19=0,SUM(K19:M19),0)+IF(S19=0,SUM(P19:R19),0)+IF(X19=0,SUM(U19:W19),0)+IF(AC19=0,SUM(Z19:AB19),0)+IF(AH19=0,SUM(AE19:AG19),0))/60</f>
        <v>0</v>
      </c>
      <c r="F19" s="37"/>
      <c r="G19" s="37"/>
      <c r="H19" s="78"/>
      <c r="I19" s="79"/>
      <c r="J19" s="37"/>
      <c r="K19" s="37"/>
      <c r="L19" s="37"/>
      <c r="M19" s="78"/>
      <c r="N19" s="79"/>
      <c r="O19" s="37"/>
      <c r="P19" s="37"/>
      <c r="Q19" s="37"/>
      <c r="R19" s="78"/>
      <c r="S19" s="80"/>
      <c r="T19" s="37"/>
      <c r="U19" s="37"/>
      <c r="V19" s="37"/>
      <c r="W19" s="78"/>
      <c r="X19" s="80"/>
      <c r="Y19" s="37"/>
      <c r="Z19" s="37"/>
      <c r="AA19" s="37"/>
      <c r="AB19" s="78"/>
      <c r="AC19" s="80"/>
      <c r="AD19" s="37"/>
      <c r="AE19" s="37"/>
      <c r="AF19" s="37"/>
      <c r="AG19" s="78"/>
      <c r="AH19" s="81"/>
      <c r="AI19" s="28"/>
      <c r="AJ19" s="28"/>
      <c r="AK19" s="28"/>
      <c r="AL19" s="28"/>
      <c r="AM19" s="28"/>
      <c r="AN19" s="28"/>
      <c r="AO19" s="28"/>
      <c r="AP19" s="28"/>
      <c r="AQ19" s="28"/>
      <c r="AR19" s="28"/>
      <c r="AS19" s="28"/>
      <c r="AT19" s="28"/>
      <c r="AU19" s="28"/>
      <c r="AV19" s="28"/>
      <c r="AW19" s="28"/>
      <c r="AX19" s="54"/>
      <c r="AY19" s="54"/>
      <c r="AZ19" s="54"/>
      <c r="BA19" s="54"/>
      <c r="BB19" s="54"/>
    </row>
    <row r="20" spans="1:54" s="72" customFormat="1" ht="14.25">
      <c r="A20" s="75"/>
      <c r="B20" s="36"/>
      <c r="C20" s="21"/>
      <c r="D20" s="76"/>
      <c r="E20" s="77">
        <f>(IF(I20=0,SUM(F20:H20),0)+IF(N20=0,SUM(K20:M20),0)+IF(S20=0,SUM(P20:R20),0)+IF(X20=0,SUM(U20:W20),0)+IF(AC20=0,SUM(Z20:AB20),0)+IF(AH20=0,SUM(AE20:AG20),0))/60</f>
        <v>0</v>
      </c>
      <c r="F20" s="37"/>
      <c r="G20" s="37"/>
      <c r="H20" s="78"/>
      <c r="I20" s="79"/>
      <c r="J20" s="37"/>
      <c r="K20" s="37"/>
      <c r="L20" s="37"/>
      <c r="M20" s="78"/>
      <c r="N20" s="79"/>
      <c r="O20" s="37"/>
      <c r="P20" s="37"/>
      <c r="Q20" s="37"/>
      <c r="R20" s="78"/>
      <c r="S20" s="80"/>
      <c r="T20" s="37"/>
      <c r="U20" s="37"/>
      <c r="V20" s="37"/>
      <c r="W20" s="78"/>
      <c r="X20" s="80"/>
      <c r="Y20" s="37"/>
      <c r="Z20" s="37"/>
      <c r="AA20" s="37"/>
      <c r="AB20" s="78"/>
      <c r="AC20" s="80"/>
      <c r="AD20" s="37"/>
      <c r="AE20" s="37"/>
      <c r="AF20" s="37"/>
      <c r="AG20" s="78"/>
      <c r="AH20" s="81"/>
      <c r="AI20" s="28"/>
      <c r="AJ20" s="28"/>
      <c r="AK20" s="28"/>
      <c r="AL20" s="28"/>
      <c r="AM20" s="28"/>
      <c r="AN20" s="28"/>
      <c r="AO20" s="28"/>
      <c r="AP20" s="28"/>
      <c r="AQ20" s="28"/>
      <c r="AR20" s="28"/>
      <c r="AS20" s="28"/>
      <c r="AT20" s="28"/>
      <c r="AU20" s="28"/>
      <c r="AV20" s="28"/>
      <c r="AW20" s="28"/>
      <c r="AX20" s="54"/>
      <c r="AY20" s="54"/>
      <c r="AZ20" s="54"/>
      <c r="BA20" s="54"/>
      <c r="BB20" s="54"/>
    </row>
    <row r="21" spans="1:54" ht="14.25">
      <c r="A21" s="75"/>
      <c r="B21" s="36"/>
      <c r="C21" s="21"/>
      <c r="D21" s="22"/>
      <c r="E21" s="23">
        <f>(IF(I21=0,SUM(F21:H21),0)+IF(N21=0,SUM(K21:M21),0)+IF(S21=0,SUM(P21:R21),0)+IF(X21=0,SUM(U21:W21),0)+IF(AC21=0,SUM(Z21:AB21),0)+IF(AH21=0,SUM(AE21:AG21),0))/60</f>
        <v>0</v>
      </c>
      <c r="F21" s="71"/>
      <c r="G21" s="82"/>
      <c r="H21" s="78"/>
      <c r="I21" s="25"/>
      <c r="J21" s="78"/>
      <c r="K21" s="82"/>
      <c r="L21" s="82"/>
      <c r="M21" s="78"/>
      <c r="N21" s="25"/>
      <c r="O21" s="78"/>
      <c r="P21" s="82"/>
      <c r="Q21" s="82"/>
      <c r="R21" s="78"/>
      <c r="S21" s="26"/>
      <c r="T21" s="78"/>
      <c r="U21" s="82"/>
      <c r="V21" s="82"/>
      <c r="W21" s="78"/>
      <c r="X21" s="26"/>
      <c r="Y21" s="78"/>
      <c r="Z21" s="82"/>
      <c r="AA21" s="82"/>
      <c r="AB21" s="78"/>
      <c r="AC21" s="26"/>
      <c r="AD21" s="78"/>
      <c r="AE21" s="82"/>
      <c r="AF21" s="82"/>
      <c r="AG21" s="78"/>
      <c r="AH21" s="27"/>
      <c r="AI21" s="28"/>
      <c r="AJ21" s="28"/>
      <c r="AK21" s="28"/>
      <c r="AL21" s="28"/>
      <c r="AM21" s="28"/>
      <c r="AN21" s="28"/>
      <c r="AO21" s="28"/>
      <c r="AP21" s="28"/>
      <c r="AQ21" s="28"/>
      <c r="AR21" s="28"/>
      <c r="AS21" s="28"/>
      <c r="AT21" s="28"/>
      <c r="AU21" s="28"/>
      <c r="AV21" s="28"/>
      <c r="AW21" s="28"/>
      <c r="AX21" s="28"/>
      <c r="AY21" s="28"/>
      <c r="AZ21" s="28"/>
      <c r="BA21" s="28"/>
      <c r="BB21" s="28"/>
    </row>
    <row r="22" spans="1:54" ht="14.25">
      <c r="A22" s="75"/>
      <c r="B22" s="36"/>
      <c r="C22" s="31"/>
      <c r="D22" s="22"/>
      <c r="E22" s="23">
        <f>(IF(I22=0,SUM(F22:H22),0)+IF(N22=0,SUM(K22:M22),0)+IF(S22=0,SUM(P22:R22),0)+IF(X22=0,SUM(U22:W22),0)+IF(AC22=0,SUM(Z22:AB22),0)+IF(AH22=0,SUM(AE22:AG22),0))/60</f>
        <v>0</v>
      </c>
      <c r="F22" s="71"/>
      <c r="G22" s="82"/>
      <c r="H22" s="78"/>
      <c r="I22" s="25"/>
      <c r="J22" s="78"/>
      <c r="K22" s="82"/>
      <c r="L22" s="82"/>
      <c r="M22" s="78"/>
      <c r="N22" s="25"/>
      <c r="O22" s="78"/>
      <c r="P22" s="82"/>
      <c r="Q22" s="82"/>
      <c r="R22" s="78"/>
      <c r="S22" s="26"/>
      <c r="T22" s="78"/>
      <c r="U22" s="82"/>
      <c r="V22" s="82"/>
      <c r="W22" s="78"/>
      <c r="X22" s="26"/>
      <c r="Y22" s="78"/>
      <c r="Z22" s="82"/>
      <c r="AA22" s="82"/>
      <c r="AB22" s="78"/>
      <c r="AC22" s="26"/>
      <c r="AD22" s="78"/>
      <c r="AE22" s="82"/>
      <c r="AF22" s="82"/>
      <c r="AG22" s="78"/>
      <c r="AH22" s="27"/>
      <c r="AI22" s="28"/>
      <c r="AJ22" s="28"/>
      <c r="AK22" s="28"/>
      <c r="AL22" s="28"/>
      <c r="AM22" s="28"/>
      <c r="AN22" s="28"/>
      <c r="AO22" s="28"/>
      <c r="AP22" s="28"/>
      <c r="AQ22" s="28"/>
      <c r="AR22" s="28"/>
      <c r="AS22" s="28"/>
      <c r="AT22" s="28"/>
      <c r="AU22" s="28"/>
      <c r="AV22" s="28"/>
      <c r="AW22" s="28"/>
      <c r="AX22" s="28"/>
      <c r="AY22" s="28"/>
      <c r="AZ22" s="28"/>
      <c r="BA22" s="28"/>
      <c r="BB22" s="28"/>
    </row>
    <row r="23" spans="1:54" ht="14.25">
      <c r="A23" s="75"/>
      <c r="B23" s="36"/>
      <c r="C23" s="31"/>
      <c r="D23" s="22"/>
      <c r="E23" s="23">
        <f>(IF(I23=0,SUM(F23:H23),0)+IF(N23=0,SUM(K23:M23),0)+IF(S23=0,SUM(P23:R23),0)+IF(X23=0,SUM(U23:W23),0)+IF(AC23=0,SUM(Z23:AB23),0)+IF(AH23=0,SUM(AE23:AG23),0))/60</f>
        <v>0</v>
      </c>
      <c r="F23" s="71"/>
      <c r="G23" s="82"/>
      <c r="H23" s="78"/>
      <c r="I23" s="25"/>
      <c r="J23" s="78"/>
      <c r="K23" s="82"/>
      <c r="L23" s="82"/>
      <c r="M23" s="78"/>
      <c r="N23" s="25"/>
      <c r="O23" s="78"/>
      <c r="P23" s="82"/>
      <c r="Q23" s="82"/>
      <c r="R23" s="78"/>
      <c r="S23" s="26"/>
      <c r="T23" s="78"/>
      <c r="U23" s="82"/>
      <c r="V23" s="82"/>
      <c r="W23" s="78"/>
      <c r="X23" s="26"/>
      <c r="Y23" s="78"/>
      <c r="Z23" s="82"/>
      <c r="AA23" s="82"/>
      <c r="AB23" s="78"/>
      <c r="AC23" s="26"/>
      <c r="AD23" s="78"/>
      <c r="AE23" s="82"/>
      <c r="AF23" s="82"/>
      <c r="AG23" s="78"/>
      <c r="AH23" s="27"/>
      <c r="AI23" s="28"/>
      <c r="AJ23" s="28"/>
      <c r="AK23" s="28"/>
      <c r="AL23" s="28"/>
      <c r="AM23" s="28"/>
      <c r="AN23" s="28"/>
      <c r="AO23" s="28"/>
      <c r="AP23" s="28"/>
      <c r="AQ23" s="28"/>
      <c r="AR23" s="28"/>
      <c r="AS23" s="28"/>
      <c r="AT23" s="28"/>
      <c r="AU23" s="28"/>
      <c r="AV23" s="28"/>
      <c r="AW23" s="28"/>
      <c r="AX23" s="28"/>
      <c r="AY23" s="28"/>
      <c r="AZ23" s="28"/>
      <c r="BA23" s="28"/>
      <c r="BB23" s="28"/>
    </row>
    <row r="24" spans="1:54" ht="14.25">
      <c r="A24" s="75"/>
      <c r="B24" s="36"/>
      <c r="C24" s="31"/>
      <c r="D24" s="22"/>
      <c r="E24" s="23">
        <f>(IF(I24=0,SUM(F24:H24),0)+IF(N24=0,SUM(K24:M24),0)+IF(S24=0,SUM(P24:R24),0)+IF(X24=0,SUM(U24:W24),0)+IF(AC24=0,SUM(Z24:AB24),0)+IF(AH24=0,SUM(AE24:AG24),0))/60</f>
        <v>0</v>
      </c>
      <c r="F24" s="71"/>
      <c r="G24" s="82"/>
      <c r="H24" s="78"/>
      <c r="I24" s="25"/>
      <c r="J24" s="78"/>
      <c r="K24" s="82"/>
      <c r="L24" s="82"/>
      <c r="M24" s="78"/>
      <c r="N24" s="25"/>
      <c r="O24" s="78"/>
      <c r="P24" s="82"/>
      <c r="Q24" s="82"/>
      <c r="R24" s="78"/>
      <c r="S24" s="26"/>
      <c r="T24" s="78"/>
      <c r="U24" s="82"/>
      <c r="V24" s="82"/>
      <c r="W24" s="78"/>
      <c r="X24" s="26"/>
      <c r="Y24" s="78"/>
      <c r="Z24" s="82"/>
      <c r="AA24" s="82"/>
      <c r="AB24" s="78"/>
      <c r="AC24" s="26"/>
      <c r="AD24" s="78"/>
      <c r="AE24" s="82"/>
      <c r="AF24" s="82"/>
      <c r="AG24" s="78"/>
      <c r="AH24" s="27"/>
      <c r="AI24" s="28"/>
      <c r="AJ24" s="28"/>
      <c r="AK24" s="28"/>
      <c r="AL24" s="28"/>
      <c r="AM24" s="28"/>
      <c r="AN24" s="28"/>
      <c r="AO24" s="28"/>
      <c r="AP24" s="28"/>
      <c r="AQ24" s="28"/>
      <c r="AR24" s="28"/>
      <c r="AS24" s="28"/>
      <c r="AT24" s="28"/>
      <c r="AU24" s="28"/>
      <c r="AV24" s="28"/>
      <c r="AW24" s="28"/>
      <c r="AX24" s="28"/>
      <c r="AY24" s="28"/>
      <c r="AZ24" s="28"/>
      <c r="BA24" s="28"/>
      <c r="BB24" s="28"/>
    </row>
    <row r="25" spans="3:54" ht="14.25">
      <c r="C25" s="31"/>
      <c r="D25" s="22"/>
      <c r="E25" s="23">
        <f>(IF(I25=0,SUM(F25:H25),0)+IF(N25=0,SUM(K25:M25),0)+IF(S25=0,SUM(P25:R25),0)+IF(X25=0,SUM(U25:W25),0)+IF(AC25=0,SUM(Z25:AB25),0)+IF(AH25=0,SUM(AE25:AG25),0))/60</f>
        <v>0</v>
      </c>
      <c r="F25" s="83"/>
      <c r="G25" s="83"/>
      <c r="H25" s="84"/>
      <c r="I25" s="25"/>
      <c r="J25" s="84"/>
      <c r="K25" s="83"/>
      <c r="L25" s="83"/>
      <c r="M25" s="84"/>
      <c r="N25" s="25"/>
      <c r="O25" s="85"/>
      <c r="P25" s="38"/>
      <c r="Q25" s="38"/>
      <c r="R25" s="85"/>
      <c r="S25" s="26"/>
      <c r="T25" s="85"/>
      <c r="U25" s="38"/>
      <c r="V25" s="38"/>
      <c r="W25" s="85"/>
      <c r="X25" s="26"/>
      <c r="Y25" s="85"/>
      <c r="Z25" s="38"/>
      <c r="AA25" s="38"/>
      <c r="AB25" s="85"/>
      <c r="AC25" s="26"/>
      <c r="AD25" s="85"/>
      <c r="AE25" s="38"/>
      <c r="AF25" s="38"/>
      <c r="AG25" s="85"/>
      <c r="AH25" s="27"/>
      <c r="AI25" s="28"/>
      <c r="AJ25" s="28"/>
      <c r="AK25" s="28"/>
      <c r="AL25" s="28"/>
      <c r="AM25" s="28"/>
      <c r="AN25" s="28"/>
      <c r="AO25" s="28"/>
      <c r="AP25" s="28"/>
      <c r="AQ25" s="28"/>
      <c r="AR25" s="28"/>
      <c r="AS25" s="28"/>
      <c r="AT25" s="28"/>
      <c r="AU25" s="28"/>
      <c r="AV25" s="28"/>
      <c r="AW25" s="28"/>
      <c r="AX25" s="28"/>
      <c r="AY25" s="28"/>
      <c r="AZ25" s="28"/>
      <c r="BA25" s="28"/>
      <c r="BB25" s="28"/>
    </row>
    <row r="26" spans="3:54" ht="12.75">
      <c r="C26" s="31"/>
      <c r="D26" s="22"/>
      <c r="E26" s="23">
        <f>(IF(I26=0,SUM(F26:H26),0)+IF(N26=0,SUM(K26:M26),0)+IF(S26=0,SUM(P26:R26),0)+IF(X26=0,SUM(U26:W26),0)+IF(AC26=0,SUM(Z26:AB26),0)+IF(AH26=0,SUM(AE26:AG26),0))/60</f>
        <v>0</v>
      </c>
      <c r="F26" s="83"/>
      <c r="G26" s="83"/>
      <c r="H26" s="84"/>
      <c r="I26" s="25"/>
      <c r="J26" s="84"/>
      <c r="K26" s="83"/>
      <c r="L26" s="83"/>
      <c r="M26" s="84"/>
      <c r="N26" s="25"/>
      <c r="O26" s="84"/>
      <c r="P26" s="83"/>
      <c r="Q26" s="83"/>
      <c r="R26" s="84"/>
      <c r="S26" s="25"/>
      <c r="T26" s="84"/>
      <c r="U26" s="83"/>
      <c r="V26" s="83"/>
      <c r="W26" s="84"/>
      <c r="X26" s="25"/>
      <c r="Y26" s="84"/>
      <c r="Z26" s="83"/>
      <c r="AA26" s="83"/>
      <c r="AB26" s="84"/>
      <c r="AC26" s="25"/>
      <c r="AD26" s="84"/>
      <c r="AE26" s="83"/>
      <c r="AF26" s="83"/>
      <c r="AG26" s="84"/>
      <c r="AH26" s="34"/>
      <c r="AI26" s="28"/>
      <c r="AJ26" s="28"/>
      <c r="AK26" s="28"/>
      <c r="AL26" s="28"/>
      <c r="AM26" s="28"/>
      <c r="AN26" s="28"/>
      <c r="AO26" s="28"/>
      <c r="AP26" s="28"/>
      <c r="AQ26" s="28"/>
      <c r="AR26" s="28"/>
      <c r="AS26" s="28"/>
      <c r="AT26" s="28"/>
      <c r="AU26" s="28"/>
      <c r="AV26" s="28"/>
      <c r="AW26" s="28"/>
      <c r="AX26" s="28"/>
      <c r="AY26" s="28"/>
      <c r="AZ26" s="28"/>
      <c r="BA26" s="28"/>
      <c r="BB26" s="28"/>
    </row>
    <row r="27" spans="3:54" ht="12.75">
      <c r="C27" s="31"/>
      <c r="D27" s="22"/>
      <c r="E27" s="23">
        <f>(IF(I27=0,SUM(F27:H27),0)+IF(N27=0,SUM(K27:M27),0)+IF(S27=0,SUM(P27:R27),0)+IF(X27=0,SUM(U27:W27),0)+IF(AC27=0,SUM(Z27:AB27),0)+IF(AH27=0,SUM(AE27:AG27),0))/60</f>
        <v>0</v>
      </c>
      <c r="F27" s="38"/>
      <c r="G27" s="38"/>
      <c r="H27" s="85"/>
      <c r="I27" s="25"/>
      <c r="J27" s="85"/>
      <c r="K27" s="38"/>
      <c r="L27" s="38"/>
      <c r="M27" s="85"/>
      <c r="N27" s="25"/>
      <c r="O27" s="85"/>
      <c r="P27" s="38"/>
      <c r="Q27" s="38"/>
      <c r="R27" s="85"/>
      <c r="S27" s="25"/>
      <c r="T27" s="85"/>
      <c r="U27" s="38"/>
      <c r="V27" s="38"/>
      <c r="W27" s="85"/>
      <c r="X27" s="25"/>
      <c r="Y27" s="85"/>
      <c r="Z27" s="38"/>
      <c r="AA27" s="38"/>
      <c r="AB27" s="85"/>
      <c r="AC27" s="25"/>
      <c r="AD27" s="85"/>
      <c r="AE27" s="38"/>
      <c r="AF27" s="38"/>
      <c r="AG27" s="85"/>
      <c r="AH27" s="34"/>
      <c r="AI27" s="28"/>
      <c r="AJ27" s="28"/>
      <c r="AK27" s="28"/>
      <c r="AL27" s="28"/>
      <c r="AM27" s="28"/>
      <c r="AN27" s="28"/>
      <c r="AO27" s="28"/>
      <c r="AP27" s="28"/>
      <c r="AQ27" s="28"/>
      <c r="AR27" s="28"/>
      <c r="AS27" s="28"/>
      <c r="AT27" s="28"/>
      <c r="AU27" s="28"/>
      <c r="AV27" s="28"/>
      <c r="AW27" s="28"/>
      <c r="AX27" s="28"/>
      <c r="AY27" s="28"/>
      <c r="AZ27" s="28"/>
      <c r="BA27" s="28"/>
      <c r="BB27" s="28"/>
    </row>
    <row r="28" spans="4:34" ht="12.75">
      <c r="D28" s="86"/>
      <c r="E28" s="23">
        <f>(IF(I28=0,SUM(F28:H28),0)+IF(N28=0,SUM(K28:M28),0)+IF(S28=0,SUM(P28:R28),0)+IF(X28=0,SUM(U28:W28),0)+IF(AC28=0,SUM(Z28:AB28),0)+IF(AH28=0,SUM(AE28:AG28),0))/60</f>
        <v>0</v>
      </c>
      <c r="F28" s="38"/>
      <c r="G28" s="38"/>
      <c r="H28" s="85"/>
      <c r="I28" s="25"/>
      <c r="J28" s="85"/>
      <c r="K28" s="38"/>
      <c r="L28" s="38"/>
      <c r="M28" s="85"/>
      <c r="N28" s="25"/>
      <c r="O28" s="85"/>
      <c r="P28" s="38"/>
      <c r="Q28" s="38"/>
      <c r="R28" s="85"/>
      <c r="S28" s="25"/>
      <c r="T28" s="85"/>
      <c r="U28" s="38"/>
      <c r="V28" s="38"/>
      <c r="W28" s="85"/>
      <c r="X28" s="25"/>
      <c r="Y28" s="85"/>
      <c r="Z28" s="38"/>
      <c r="AA28" s="38"/>
      <c r="AB28" s="85"/>
      <c r="AC28" s="25"/>
      <c r="AD28" s="85"/>
      <c r="AE28" s="38"/>
      <c r="AF28" s="38"/>
      <c r="AG28" s="85"/>
      <c r="AH28" s="34"/>
    </row>
    <row r="29" spans="4:5" ht="12">
      <c r="D29" s="86"/>
      <c r="E29" s="87">
        <f>(IF(I29=0,SUM(F29:H29),0)+IF(N29=0,SUM(K29:M29),0)+IF(S29=0,SUM(P29:R29),0)+IF(X29=0,SUM(U29:W29),0)+IF(AC29=0,SUM(Z29:AB29),0)+IF(AH29=0,SUM(AE29:AG29),0))/60</f>
        <v>0</v>
      </c>
    </row>
    <row r="30" spans="4:5" ht="12">
      <c r="D30" s="86"/>
      <c r="E30" s="87">
        <f>(IF(I30=0,SUM(F30:H30),0)+IF(N30=0,SUM(K30:M30),0)+IF(S30=0,SUM(P30:R30),0)+IF(X30=0,SUM(U30:W30),0)+IF(AC30=0,SUM(Z30:AB30),0)+IF(AH30=0,SUM(AE30:AG30),0))/60</f>
        <v>0</v>
      </c>
    </row>
    <row r="31" spans="4:5" ht="12">
      <c r="D31" s="86"/>
      <c r="E31" s="87">
        <f>(IF(I31=0,SUM(F31:H31),0)+IF(N31=0,SUM(K31:M31),0)+IF(S31=0,SUM(P31:R31),0)+IF(X31=0,SUM(U31:W31),0)+IF(AC31=0,SUM(Z31:AB31),0)+IF(AH31=0,SUM(AE31:AG31),0))/60</f>
        <v>0</v>
      </c>
    </row>
  </sheetData>
  <sheetProtection selectLockedCells="1" selectUnlockedCells="1"/>
  <mergeCells count="6">
    <mergeCell ref="F1:H1"/>
    <mergeCell ref="K1:M1"/>
    <mergeCell ref="P1:R1"/>
    <mergeCell ref="U1:W1"/>
    <mergeCell ref="Z1:AB1"/>
    <mergeCell ref="AE1:AG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Taul3"/>
  <dimension ref="A1:C7"/>
  <sheetViews>
    <sheetView workbookViewId="0" topLeftCell="A1">
      <selection activeCell="F23" activeCellId="1" sqref="J1:J65536 F23"/>
    </sheetView>
  </sheetViews>
  <sheetFormatPr defaultColWidth="9.140625" defaultRowHeight="12.75"/>
  <cols>
    <col min="1" max="1" width="9.140625" style="88" customWidth="1"/>
    <col min="2" max="2" width="9.140625" style="89" customWidth="1"/>
  </cols>
  <sheetData>
    <row r="1" spans="1:3" s="93" customFormat="1" ht="12.75">
      <c r="A1" s="90"/>
      <c r="B1" s="91" t="s">
        <v>56</v>
      </c>
      <c r="C1" s="92" t="s">
        <v>57</v>
      </c>
    </row>
    <row r="2" spans="1:3" ht="12.75">
      <c r="A2" s="94" t="s">
        <v>58</v>
      </c>
      <c r="B2" s="89">
        <v>1070</v>
      </c>
      <c r="C2" s="95">
        <v>35</v>
      </c>
    </row>
    <row r="3" spans="1:3" ht="12.75">
      <c r="A3" s="94" t="s">
        <v>59</v>
      </c>
      <c r="B3" s="89">
        <v>980</v>
      </c>
      <c r="C3" s="95">
        <v>30</v>
      </c>
    </row>
    <row r="4" spans="1:3" ht="12.75">
      <c r="A4" s="94" t="s">
        <v>60</v>
      </c>
      <c r="B4" s="89">
        <v>910</v>
      </c>
      <c r="C4" s="95">
        <v>35</v>
      </c>
    </row>
    <row r="5" spans="1:3" ht="12.75">
      <c r="A5" s="94" t="s">
        <v>61</v>
      </c>
      <c r="B5" s="89">
        <v>1150</v>
      </c>
      <c r="C5" s="95">
        <v>40</v>
      </c>
    </row>
    <row r="6" spans="1:3" ht="12.75">
      <c r="A6" s="94" t="s">
        <v>62</v>
      </c>
      <c r="B6" s="89">
        <v>860</v>
      </c>
      <c r="C6" s="95">
        <v>45</v>
      </c>
    </row>
    <row r="7" spans="1:3" ht="12.75">
      <c r="A7" s="57" t="s">
        <v>63</v>
      </c>
      <c r="B7" s="96">
        <v>1120</v>
      </c>
      <c r="C7" s="97">
        <v>35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Taul4"/>
  <dimension ref="A1:AS40"/>
  <sheetViews>
    <sheetView tabSelected="1" workbookViewId="0" topLeftCell="A1">
      <selection activeCell="J1" sqref="J1:J65536"/>
    </sheetView>
  </sheetViews>
  <sheetFormatPr defaultColWidth="9.140625" defaultRowHeight="12.75"/>
  <cols>
    <col min="1" max="1" width="3.57421875" style="98" customWidth="1"/>
    <col min="2" max="2" width="13.7109375" style="99" customWidth="1"/>
    <col min="3" max="3" width="2.8515625" style="100" customWidth="1"/>
    <col min="4" max="4" width="5.00390625" style="100" customWidth="1"/>
    <col min="5" max="5" width="7.57421875" style="101" customWidth="1"/>
    <col min="6" max="6" width="7.57421875" style="102" customWidth="1"/>
    <col min="7" max="7" width="4.8515625" style="103" customWidth="1"/>
    <col min="8" max="8" width="4.8515625" style="104" customWidth="1"/>
    <col min="9" max="9" width="4.8515625" style="105" customWidth="1"/>
    <col min="10" max="10" width="6.421875" style="106" customWidth="1"/>
    <col min="11" max="11" width="4.8515625" style="107" customWidth="1"/>
    <col min="12" max="12" width="4.8515625" style="108" customWidth="1"/>
    <col min="13" max="13" width="4.8515625" style="109" customWidth="1"/>
    <col min="14" max="14" width="4.8515625" style="110" customWidth="1"/>
    <col min="15" max="15" width="4.8515625" style="111" customWidth="1"/>
    <col min="16" max="16" width="4.8515625" style="112" customWidth="1"/>
    <col min="17" max="17" width="4.8515625" style="113" customWidth="1"/>
    <col min="18" max="18" width="4.8515625" style="114" customWidth="1"/>
    <col min="19" max="19" width="4.8515625" style="115" customWidth="1"/>
    <col min="20" max="20" width="4.8515625" style="104" customWidth="1"/>
    <col min="21" max="21" width="4.8515625" style="105" customWidth="1"/>
    <col min="22" max="22" width="4.8515625" style="116" customWidth="1"/>
    <col min="23" max="23" width="4.8515625" style="107" customWidth="1"/>
    <col min="24" max="24" width="4.8515625" style="117" customWidth="1"/>
    <col min="25" max="25" width="4.8515625" style="109" customWidth="1"/>
    <col min="26" max="26" width="4.8515625" style="110" customWidth="1"/>
    <col min="27" max="27" width="4.8515625" style="111" customWidth="1"/>
    <col min="28" max="28" width="6.421875" style="118" customWidth="1"/>
    <col min="29" max="29" width="4.8515625" style="119" customWidth="1"/>
    <col min="30" max="30" width="4.8515625" style="120" customWidth="1"/>
    <col min="31" max="31" width="4.8515625" style="115" customWidth="1"/>
    <col min="32" max="32" width="5.00390625" style="104" customWidth="1"/>
    <col min="33" max="33" width="0" style="121" hidden="1" customWidth="1"/>
    <col min="34" max="34" width="4.8515625" style="122" customWidth="1"/>
    <col min="35" max="35" width="4.8515625" style="123" customWidth="1"/>
    <col min="36" max="36" width="4.8515625" style="124" customWidth="1"/>
    <col min="37" max="37" width="4.8515625" style="109" customWidth="1"/>
    <col min="38" max="38" width="4.8515625" style="110" customWidth="1"/>
    <col min="39" max="39" width="4.8515625" style="111" customWidth="1"/>
    <col min="40" max="40" width="6.421875" style="118" customWidth="1"/>
    <col min="41" max="41" width="4.8515625" style="119" customWidth="1"/>
    <col min="42" max="42" width="4.8515625" style="120" customWidth="1"/>
    <col min="43" max="43" width="6.00390625" style="125" customWidth="1"/>
    <col min="44" max="44" width="5.421875" style="102" customWidth="1"/>
    <col min="45" max="45" width="13.7109375" style="126" customWidth="1"/>
    <col min="46" max="16384" width="9.140625" style="127" customWidth="1"/>
  </cols>
  <sheetData>
    <row r="1" spans="1:45" s="148" customFormat="1" ht="11.25">
      <c r="A1" s="128"/>
      <c r="B1" s="129" t="s">
        <v>64</v>
      </c>
      <c r="C1" s="130"/>
      <c r="D1" s="130"/>
      <c r="E1" s="131">
        <f>J1+V1+AB1+AH1+AN1+P1</f>
        <v>6090</v>
      </c>
      <c r="F1" s="132">
        <f>IF(K1="","",K1+W1+AC1+AI1+AO1+Q1)</f>
        <v>220</v>
      </c>
      <c r="G1" s="133" t="s">
        <v>58</v>
      </c>
      <c r="H1" s="134"/>
      <c r="I1" s="134"/>
      <c r="J1" s="135">
        <f>matkat!B2</f>
        <v>1070</v>
      </c>
      <c r="K1" s="136">
        <f>IF(matkat!$C2&gt;0,matkat!$C2,"")</f>
        <v>35</v>
      </c>
      <c r="L1" s="137"/>
      <c r="M1" s="138" t="s">
        <v>59</v>
      </c>
      <c r="N1" s="139"/>
      <c r="O1" s="140"/>
      <c r="P1" s="141">
        <f>matkat!B3</f>
        <v>980</v>
      </c>
      <c r="Q1" s="142">
        <f>IF(matkat!$C3&gt;0,matkat!$C3,"")</f>
        <v>30</v>
      </c>
      <c r="R1" s="143"/>
      <c r="S1" s="133" t="s">
        <v>60</v>
      </c>
      <c r="T1" s="144"/>
      <c r="U1" s="134"/>
      <c r="V1" s="135">
        <f>matkat!B4</f>
        <v>910</v>
      </c>
      <c r="W1" s="136">
        <f>IF(matkat!$C4&gt;0,matkat!$C4,"")</f>
        <v>35</v>
      </c>
      <c r="X1" s="137"/>
      <c r="Y1" s="138" t="s">
        <v>61</v>
      </c>
      <c r="Z1" s="145"/>
      <c r="AA1" s="140"/>
      <c r="AB1" s="141">
        <f>matkat!B5</f>
        <v>1150</v>
      </c>
      <c r="AC1" s="142">
        <f>IF(matkat!$C5&gt;0,matkat!$C5,"")</f>
        <v>40</v>
      </c>
      <c r="AD1" s="143"/>
      <c r="AE1" s="133" t="s">
        <v>62</v>
      </c>
      <c r="AF1" s="144"/>
      <c r="AG1" s="134"/>
      <c r="AH1" s="135">
        <f>matkat!B6</f>
        <v>860</v>
      </c>
      <c r="AI1" s="136">
        <f>IF(matkat!$C6&gt;0,matkat!$C6,"")</f>
        <v>45</v>
      </c>
      <c r="AJ1" s="137"/>
      <c r="AK1" s="138" t="s">
        <v>63</v>
      </c>
      <c r="AL1" s="139"/>
      <c r="AM1" s="140"/>
      <c r="AN1" s="141">
        <f>matkat!B7</f>
        <v>1120</v>
      </c>
      <c r="AO1" s="142">
        <f>IF(matkat!$C7&gt;0,matkat!$C7,"")</f>
        <v>35</v>
      </c>
      <c r="AP1" s="143"/>
      <c r="AQ1" s="146" t="s">
        <v>65</v>
      </c>
      <c r="AR1" s="146"/>
      <c r="AS1" s="147"/>
    </row>
    <row r="2" spans="1:45" s="176" customFormat="1" ht="12">
      <c r="A2" s="149"/>
      <c r="B2" s="150" t="s">
        <v>19</v>
      </c>
      <c r="C2" s="151" t="s">
        <v>66</v>
      </c>
      <c r="D2" s="151" t="s">
        <v>21</v>
      </c>
      <c r="E2" s="152" t="s">
        <v>23</v>
      </c>
      <c r="F2" s="153" t="s">
        <v>67</v>
      </c>
      <c r="G2" s="154" t="s">
        <v>68</v>
      </c>
      <c r="H2" s="155" t="str">
        <f>IF(I39="","1-M","1-2")</f>
        <v>1-2</v>
      </c>
      <c r="I2" s="156" t="str">
        <f>IF(I39="","","2-M")</f>
        <v>2-M</v>
      </c>
      <c r="J2" s="157" t="s">
        <v>23</v>
      </c>
      <c r="K2" s="158"/>
      <c r="L2" s="159" t="s">
        <v>67</v>
      </c>
      <c r="M2" s="160" t="s">
        <v>68</v>
      </c>
      <c r="N2" s="161" t="str">
        <f>IF(O39="","1-M","1-2")</f>
        <v>1-2</v>
      </c>
      <c r="O2" s="162" t="str">
        <f>IF(O39="","","2-M")</f>
        <v>2-M</v>
      </c>
      <c r="P2" s="163" t="s">
        <v>23</v>
      </c>
      <c r="Q2" s="164"/>
      <c r="R2" s="165" t="s">
        <v>67</v>
      </c>
      <c r="S2" s="166" t="s">
        <v>68</v>
      </c>
      <c r="T2" s="155" t="str">
        <f>IF(U39="","1-M","1-2")</f>
        <v>1-2</v>
      </c>
      <c r="U2" s="156" t="str">
        <f>IF(U39="","","2-M")</f>
        <v>2-M</v>
      </c>
      <c r="V2" s="157" t="s">
        <v>23</v>
      </c>
      <c r="W2" s="158"/>
      <c r="X2" s="159" t="s">
        <v>67</v>
      </c>
      <c r="Y2" s="160" t="s">
        <v>68</v>
      </c>
      <c r="Z2" s="161" t="str">
        <f>IF(AA39="","1-M","1-2")</f>
        <v>1-2</v>
      </c>
      <c r="AA2" s="162" t="str">
        <f>IF(AA39="","","2-M")</f>
        <v>2-M</v>
      </c>
      <c r="AB2" s="167" t="s">
        <v>23</v>
      </c>
      <c r="AC2" s="168"/>
      <c r="AD2" s="169" t="s">
        <v>67</v>
      </c>
      <c r="AE2" s="166" t="s">
        <v>68</v>
      </c>
      <c r="AF2" s="155" t="str">
        <f>IF(AG39="","1-M","1-2")</f>
        <v>1-M</v>
      </c>
      <c r="AG2" s="170">
        <f>IF(AG39="","","2-M")</f>
      </c>
      <c r="AH2" s="171" t="s">
        <v>23</v>
      </c>
      <c r="AI2" s="172"/>
      <c r="AJ2" s="173" t="s">
        <v>67</v>
      </c>
      <c r="AK2" s="160" t="s">
        <v>68</v>
      </c>
      <c r="AL2" s="161" t="str">
        <f>IF(AM39="","1-M","1-2")</f>
        <v>1-2</v>
      </c>
      <c r="AM2" s="162" t="str">
        <f>IF(AM39="","","2-M")</f>
        <v>2-M</v>
      </c>
      <c r="AN2" s="167" t="s">
        <v>23</v>
      </c>
      <c r="AO2" s="168"/>
      <c r="AP2" s="169" t="s">
        <v>67</v>
      </c>
      <c r="AQ2" s="174" t="s">
        <v>69</v>
      </c>
      <c r="AR2" s="159" t="s">
        <v>70</v>
      </c>
      <c r="AS2" s="175" t="s">
        <v>19</v>
      </c>
    </row>
    <row r="3" spans="1:45" s="201" customFormat="1" ht="12">
      <c r="A3" s="177">
        <v>1</v>
      </c>
      <c r="B3" s="178" t="str">
        <f>tiedot!A2</f>
        <v>Vesa Nokka</v>
      </c>
      <c r="C3" s="179" t="str">
        <f>tiedot!B2</f>
        <v>A</v>
      </c>
      <c r="D3" s="180">
        <f>tiedot!C2</f>
        <v>4</v>
      </c>
      <c r="E3" s="181">
        <f>tiedot!E2</f>
        <v>0.026585648148148143</v>
      </c>
      <c r="F3" s="182">
        <f>E3/(IF(K3="",0,J$1)+IF(Q3="",0,P$1)+IF(W3="",0,V$1)+IF(AC3="",0,AB$1)+IF(AI3="",0,AH$1)+IF(AO3="",0,AN$1))*1000</f>
        <v>0.006468527529963052</v>
      </c>
      <c r="G3" s="183">
        <f>IF(IF(tiedot!$B2="A",tiedot!F2,IF(tiedot!$B2="B",tiedot!AE2,IF(tiedot!$B2="C",tiedot!Z2,IF(tiedot!$B2="D",tiedot!U2,IF(tiedot!$B2="E",tiedot!P2,IF(tiedot!$B2="F",tiedot!K2,0))))))=0,"",IF(tiedot!$B2="A",tiedot!F2,IF(tiedot!$B2="B",tiedot!AE2,IF(tiedot!$B2="C",tiedot!Z2,IF(tiedot!$B2="D",tiedot!U2,IF(tiedot!$B2="E",tiedot!P2,IF(tiedot!$B2="F",tiedot!K2,0)))))))</f>
        <v>0.104166666666667</v>
      </c>
      <c r="H3" s="184">
        <f>IF(IF(tiedot!$B2="A",tiedot!G2,IF(tiedot!$B2="B",tiedot!AF2,IF(tiedot!$B2="C",tiedot!AA2,IF(tiedot!$B2="D",tiedot!V2,IF(tiedot!$B2="E",tiedot!Q2,IF(tiedot!$B2="F",tiedot!L2,0))))))=0,"",IF(tiedot!$B2="A",tiedot!G2,IF(tiedot!$B2="B",tiedot!AF2,IF(tiedot!$B2="C",tiedot!AA2,IF(tiedot!$B2="D",tiedot!V2,IF(tiedot!$B2="E",tiedot!Q2,IF(tiedot!$B2="F",tiedot!L2,0)))))))</f>
        <v>0.10625000000000001</v>
      </c>
      <c r="I3" s="185">
        <f>IF(IF(tiedot!$B2="A",tiedot!H2,IF(tiedot!$B2="B",tiedot!AG2,IF(tiedot!$B2="C",tiedot!AB2,IF(tiedot!$B2="D",tiedot!W2,IF(tiedot!$B2="E",tiedot!R2,IF(tiedot!$B2="F",tiedot!M2,0))))))=0,"",IF(tiedot!$B2="A",tiedot!H2,IF(tiedot!$B2="B",tiedot!AG2,IF(tiedot!$B2="C",tiedot!AB2,IF(tiedot!$B2="D",tiedot!W2,IF(tiedot!$B2="E",tiedot!R2,IF(tiedot!$B2="F",tiedot!M2,0)))))))</f>
        <v>0.11111111111111101</v>
      </c>
      <c r="J3" s="186">
        <f>IF(OR(AND(tiedot!$B2="A",tiedot!I2&gt;0),AND(tiedot!$B2="B",tiedot!AH2&gt;0),AND(tiedot!$B2="C",tiedot!AC2&gt;0),AND(tiedot!$B2="D",tiedot!X2&gt;0),AND(tiedot!$B2="E",tiedot!S2&gt;0),AND(tiedot!$B2="F",tiedot!N2&gt;0)),"Hyl",ROUND(SUM(G3:I3)/60,7))</f>
        <v>0.0053588</v>
      </c>
      <c r="K3" s="187">
        <f>IF(J3="Hyl","",ROUND(PERCENTRANK(J$3:J$37,ROUND(J3,7))*(COUNT(J$3:J$37)-1)+1,0))</f>
        <v>1</v>
      </c>
      <c r="L3" s="182">
        <f>IF(J3="Hyl","",J3/J$1*1000)</f>
        <v>0.00500822429906542</v>
      </c>
      <c r="M3" s="188">
        <f>IF(IF(tiedot!$B2="A",tiedot!K2,IF(tiedot!$B2="B",tiedot!F2,IF(tiedot!$B2="C",tiedot!AE2,IF(tiedot!$B2="D",tiedot!Z2,IF(tiedot!$B2="E",tiedot!U2,IF(tiedot!$B2="F",tiedot!P2,0))))))=0,"",IF(tiedot!$B2="A",tiedot!K2,IF(tiedot!$B2="B",tiedot!F2,IF(tiedot!$B2="C",tiedot!AE2,IF(tiedot!$B2="D",tiedot!Z2,IF(tiedot!$B2="E",tiedot!U2,IF(tiedot!$B2="F",tiedot!P2,0)))))))</f>
        <v>0.163194444444444</v>
      </c>
      <c r="N3" s="189">
        <f>IF(IF(tiedot!$B2="A",tiedot!L2,IF(tiedot!$B2="B",tiedot!G2,IF(tiedot!$B2="C",tiedot!AF2,IF(tiedot!$B2="D",tiedot!AA2,IF(tiedot!$B2="E",tiedot!V2,IF(tiedot!$B2="F",tiedot!Q2,0))))))=0,"",IF(tiedot!$B2="A",tiedot!L2,IF(tiedot!$B2="B",tiedot!G2,IF(tiedot!$B2="C",tiedot!AF2,IF(tiedot!$B2="D",tiedot!AA2,IF(tiedot!$B2="E",tiedot!V2,IF(tiedot!$B2="F",tiedot!Q2,0)))))))</f>
        <v>0.139583333333333</v>
      </c>
      <c r="O3" s="190">
        <f>IF(IF(tiedot!$B2="A",tiedot!M2,IF(tiedot!$B2="B",tiedot!H2,IF(tiedot!$B2="C",tiedot!AG2,IF(tiedot!$B2="D",tiedot!AB2,IF(tiedot!$B2="E",tiedot!W2,IF(tiedot!$B2="F",tiedot!R2,0))))))=0,"",IF(tiedot!$B2="A",tiedot!M2,IF(tiedot!$B2="B",tiedot!H2,IF(tiedot!$B2="C",tiedot!AG2,IF(tiedot!$B2="D",tiedot!AB2,IF(tiedot!$B2="E",tiedot!W2,IF(tiedot!$B2="F",tiedot!R2,0)))))))</f>
        <v>0.10138888888888901</v>
      </c>
      <c r="P3" s="191">
        <f>IF(OR(AND(tiedot!$B2="A",tiedot!N2&gt;0),AND(tiedot!$B2="B",tiedot!I2&gt;0),AND(tiedot!$B2="C",tiedot!AH2&gt;0),AND(tiedot!$B2="D",tiedot!AC2&gt;0),AND(tiedot!$B2="E",tiedot!X2&gt;0),AND(tiedot!$B2="F",tiedot!S2&gt;0)),"Hyl",ROUND(SUM(M3:O3)/60,7))</f>
        <v>0.0067361</v>
      </c>
      <c r="Q3" s="192">
        <f>IF(P3="Hyl","",ROUND(PERCENTRANK(P$3:P$37,ROUND(P3,7))*(COUNT(P$3:P$37)-1)+1,0))</f>
        <v>3</v>
      </c>
      <c r="R3" s="182">
        <f>IF(P3="Hyl","",P3/P$1*1000)</f>
        <v>0.0068735714285714285</v>
      </c>
      <c r="S3" s="193">
        <f>IF(IF(tiedot!$B2="A",tiedot!P2,IF(tiedot!$B2="B",tiedot!K2,IF(tiedot!$B2="C",tiedot!F2,IF(tiedot!$B2="D",tiedot!AE2,IF(tiedot!$B2="E",tiedot!Z2,IF(tiedot!$B2="F",tiedot!U2,0))))))=0,"",IF(tiedot!$B2="A",tiedot!P2,IF(tiedot!$B2="B",tiedot!K2,IF(tiedot!$B2="C",tiedot!F2,IF(tiedot!$B2="D",tiedot!AE2,IF(tiedot!$B2="E",tiedot!Z2,IF(tiedot!$B2="F",tiedot!U2,0)))))))</f>
        <v>0.0715277777777778</v>
      </c>
      <c r="T3" s="189">
        <f>IF(IF(tiedot!$B2="A",tiedot!Q2,IF(tiedot!$B2="B",tiedot!L2,IF(tiedot!$B2="C",tiedot!G2,IF(tiedot!$B2="D",tiedot!AF2,IF(tiedot!$B2="E",tiedot!AA2,IF(tiedot!$B2="F",tiedot!V2,0))))))=0,"",IF(tiedot!$B2="A",tiedot!Q2,IF(tiedot!$B2="B",tiedot!L2,IF(tiedot!$B2="C",tiedot!G2,IF(tiedot!$B2="D",tiedot!AF2,IF(tiedot!$B2="E",tiedot!AA2,IF(tiedot!$B2="F",tiedot!V2,0)))))))</f>
        <v>0.0979166666666667</v>
      </c>
      <c r="U3" s="194">
        <f>IF(IF(tiedot!$B2="A",tiedot!R2,IF(tiedot!$B2="B",tiedot!M2,IF(tiedot!$B2="C",tiedot!H2,IF(tiedot!$B2="D",tiedot!AG2,IF(tiedot!$B2="E",tiedot!AB2,IF(tiedot!$B2="F",tiedot!W2,0))))))=0,"",IF(tiedot!$B2="A",tiedot!R2,IF(tiedot!$B2="B",tiedot!M2,IF(tiedot!$B2="C",tiedot!H2,IF(tiedot!$B2="D",tiedot!AG2,IF(tiedot!$B2="E",tiedot!AB2,IF(tiedot!$B2="F",tiedot!W2,0)))))))</f>
        <v>0.16597222222222202</v>
      </c>
      <c r="V3" s="195">
        <f>IF(OR(AND(tiedot!$B2="A",tiedot!S2&gt;0),AND(tiedot!$B2="B",tiedot!N2&gt;0),AND(tiedot!$B2="C",tiedot!I2&gt;0),AND(tiedot!$B2="D",tiedot!AH2&gt;0),AND(tiedot!$B2="E",tiedot!AC2&gt;0),AND(tiedot!$B2="F",tiedot!X2&gt;0)),"Hyl",ROUND(SUM(S3:U3)/60,7))</f>
        <v>0.0055903</v>
      </c>
      <c r="W3" s="187">
        <f>IF(V3="Hyl","",ROUND(PERCENTRANK(V$3:V$37,ROUND(V3,7))*(COUNT(V$3:V$37)-1)+1,0))</f>
        <v>2</v>
      </c>
      <c r="X3" s="182">
        <f>IF(V3="Hyl","",V3/V$1*1000)</f>
        <v>0.006143186813186813</v>
      </c>
      <c r="Y3" s="193">
        <f>IF(IF(tiedot!$B2="A",tiedot!U2,IF(tiedot!$B2="B",tiedot!P2,IF(tiedot!$B2="C",tiedot!K2,IF(tiedot!$B2="D",tiedot!F2,IF(tiedot!$B2="E",tiedot!AE2,IF(tiedot!$B2="F",tiedot!Z2,0))))))=0,"",IF(tiedot!$B2="A",tiedot!U2,IF(tiedot!$B2="B",tiedot!P2,IF(tiedot!$B2="C",tiedot!K2,IF(tiedot!$B2="D",tiedot!F2,IF(tiedot!$B2="E",tiedot!AE2,IF(tiedot!$B2="F",tiedot!Z2,0)))))))</f>
        <v>0.22916666666666702</v>
      </c>
      <c r="Z3" s="184">
        <f>IF(IF(tiedot!$B2="A",tiedot!V2,IF(tiedot!$B2="B",tiedot!Q2,IF(tiedot!$B2="C",tiedot!L2,IF(tiedot!$B2="D",tiedot!G2,IF(tiedot!$B2="E",tiedot!AF2,IF(tiedot!$B2="F",tiedot!AA2,0))))))=0,"",IF(tiedot!$B2="A",tiedot!V2,IF(tiedot!$B2="B",tiedot!Q2,IF(tiedot!$B2="C",tiedot!L2,IF(tiedot!$B2="D",tiedot!G2,IF(tiedot!$B2="E",tiedot!AF2,IF(tiedot!$B2="F",tiedot!AA2,0)))))))</f>
        <v>0.20625000000000002</v>
      </c>
      <c r="AA3" s="194">
        <f>IF(IF(tiedot!$B2="A",tiedot!W2,IF(tiedot!$B2="B",tiedot!R2,IF(tiedot!$B2="C",tiedot!M2,IF(tiedot!$B2="D",tiedot!H2,IF(tiedot!$B2="E",tiedot!AG2,IF(tiedot!$B2="F",tiedot!AB2,0))))))=0,"",IF(tiedot!$B2="A",tiedot!W2,IF(tiedot!$B2="B",tiedot!R2,IF(tiedot!$B2="C",tiedot!M2,IF(tiedot!$B2="D",tiedot!H2,IF(tiedot!$B2="E",tiedot!AG2,IF(tiedot!$B2="F",tiedot!AB2,0)))))))</f>
        <v>0.09861111111111111</v>
      </c>
      <c r="AB3" s="196">
        <f>IF(OR(AND(tiedot!$B2="A",tiedot!X2&gt;0),AND(tiedot!$B2="B",tiedot!S2&gt;0),AND(tiedot!$B2="C",tiedot!N2&gt;0),AND(tiedot!$B2="D",tiedot!I2&gt;0),AND(tiedot!$B2="E",tiedot!AH2&gt;0),AND(tiedot!$B2="F",tiedot!AC2&gt;0)),"Hyl",ROUND(SUM(Y3:AA3)/60,7))</f>
        <v>0.0089005</v>
      </c>
      <c r="AC3" s="187">
        <f>IF(AB3="Hyl","",ROUND(PERCENTRANK(AB$3:AB$37,ROUND(AB3,7))*(COUNT(AB$3:AB$37)-1)+1,0))</f>
        <v>1</v>
      </c>
      <c r="AD3" s="182">
        <f>IF(AB3="Hyl","",AB3/AB$1*1000)</f>
        <v>0.007739565217391305</v>
      </c>
      <c r="AE3" s="188"/>
      <c r="AF3" s="189"/>
      <c r="AG3" s="197"/>
      <c r="AH3" s="198"/>
      <c r="AI3" s="192"/>
      <c r="AJ3" s="182"/>
      <c r="AK3" s="188"/>
      <c r="AL3" s="189"/>
      <c r="AM3" s="190"/>
      <c r="AN3" s="195"/>
      <c r="AO3" s="187"/>
      <c r="AP3" s="182"/>
      <c r="AQ3" s="199">
        <f>SUM(tiedot!J2,tiedot!O2,tiedot!T2,tiedot!Y2,tiedot!AD2)/60</f>
        <v>0.0068287037037037005</v>
      </c>
      <c r="AR3" s="182">
        <f>AQ3/(D3-1)</f>
        <v>0.0022762345679012337</v>
      </c>
      <c r="AS3" s="200" t="str">
        <f>tiedot!A2</f>
        <v>Vesa Nokka</v>
      </c>
    </row>
    <row r="4" spans="1:45" s="226" customFormat="1" ht="12">
      <c r="A4" s="202">
        <v>2</v>
      </c>
      <c r="B4" s="203" t="str">
        <f>tiedot!A3</f>
        <v>Henrik Asklöf</v>
      </c>
      <c r="C4" s="204" t="str">
        <f>tiedot!B3</f>
        <v>B</v>
      </c>
      <c r="D4" s="205">
        <f>tiedot!C3</f>
        <v>4</v>
      </c>
      <c r="E4" s="206">
        <f>tiedot!E3</f>
        <v>0.03214120370370369</v>
      </c>
      <c r="F4" s="182">
        <f>E4/(IF(K4="",0,J$1)+IF(Q4="",0,P$1)+IF(W4="",0,V$1)+IF(AC4="",0,AB$1)+IF(AI4="",0,AH$1)+IF(AO4="",0,AN$1))*1000</f>
        <v>0.008305220595272273</v>
      </c>
      <c r="G4" s="207"/>
      <c r="H4" s="208"/>
      <c r="I4" s="209"/>
      <c r="J4" s="210"/>
      <c r="K4" s="211"/>
      <c r="L4" s="212"/>
      <c r="M4" s="213">
        <f>IF(IF(tiedot!$B3="A",tiedot!K3,IF(tiedot!$B3="B",tiedot!F3,IF(tiedot!$B3="C",tiedot!AE3,IF(tiedot!$B3="D",tiedot!Z3,IF(tiedot!$B3="E",tiedot!U3,IF(tiedot!$B3="F",tiedot!P3,0))))))=0,"",IF(tiedot!$B3="A",tiedot!K3,IF(tiedot!$B3="B",tiedot!F3,IF(tiedot!$B3="C",tiedot!AE3,IF(tiedot!$B3="D",tiedot!Z3,IF(tiedot!$B3="E",tiedot!U3,IF(tiedot!$B3="F",tiedot!P3,0)))))))</f>
        <v>0.138194444444444</v>
      </c>
      <c r="N4" s="208">
        <f>IF(IF(tiedot!$B3="A",tiedot!L3,IF(tiedot!$B3="B",tiedot!G3,IF(tiedot!$B3="C",tiedot!AF3,IF(tiedot!$B3="D",tiedot!AA3,IF(tiedot!$B3="E",tiedot!V3,IF(tiedot!$B3="F",tiedot!Q3,0))))))=0,"",IF(tiedot!$B3="A",tiedot!L3,IF(tiedot!$B3="B",tiedot!G3,IF(tiedot!$B3="C",tiedot!AF3,IF(tiedot!$B3="D",tiedot!AA3,IF(tiedot!$B3="E",tiedot!V3,IF(tiedot!$B3="F",tiedot!Q3,0)))))))</f>
        <v>0.1625</v>
      </c>
      <c r="O4" s="214">
        <f>IF(IF(tiedot!$B3="A",tiedot!M3,IF(tiedot!$B3="B",tiedot!H3,IF(tiedot!$B3="C",tiedot!AG3,IF(tiedot!$B3="D",tiedot!AB3,IF(tiedot!$B3="E",tiedot!W3,IF(tiedot!$B3="F",tiedot!R3,0))))))=0,"",IF(tiedot!$B3="A",tiedot!M3,IF(tiedot!$B3="B",tiedot!H3,IF(tiedot!$B3="C",tiedot!AG3,IF(tiedot!$B3="D",tiedot!AB3,IF(tiedot!$B3="E",tiedot!W3,IF(tiedot!$B3="F",tiedot!R3,0)))))))</f>
        <v>0.09375000000000001</v>
      </c>
      <c r="P4" s="215">
        <f>IF(OR(AND(tiedot!$B3="A",tiedot!N3&gt;0),AND(tiedot!$B3="B",tiedot!I3&gt;0),AND(tiedot!$B3="C",tiedot!AH3&gt;0),AND(tiedot!$B3="D",tiedot!AC3&gt;0),AND(tiedot!$B3="E",tiedot!X3&gt;0),AND(tiedot!$B3="F",tiedot!S3&gt;0)),"Hyl",ROUND(SUM(M4:O4)/60,7))</f>
        <v>0.0065741</v>
      </c>
      <c r="Q4" s="216">
        <f>IF(P4="Hyl","",ROUND(PERCENTRANK(P$3:P$37,ROUND(P4,7))*(COUNT(P$3:P$37)-1)+1,0))</f>
        <v>2</v>
      </c>
      <c r="R4" s="212">
        <f>IF(P4="Hyl","",P4/P$1*1000)</f>
        <v>0.006708265306122449</v>
      </c>
      <c r="S4" s="217">
        <f>IF(IF(tiedot!$B3="A",tiedot!P3,IF(tiedot!$B3="B",tiedot!K3,IF(tiedot!$B3="C",tiedot!F3,IF(tiedot!$B3="D",tiedot!AE3,IF(tiedot!$B3="E",tiedot!Z3,IF(tiedot!$B3="F",tiedot!U3,0))))))=0,"",IF(tiedot!$B3="A",tiedot!P3,IF(tiedot!$B3="B",tiedot!K3,IF(tiedot!$B3="C",tiedot!F3,IF(tiedot!$B3="D",tiedot!AE3,IF(tiedot!$B3="E",tiedot!Z3,IF(tiedot!$B3="F",tiedot!U3,0)))))))</f>
        <v>0.0631944444444444</v>
      </c>
      <c r="T4" s="218">
        <f>IF(IF(tiedot!$B3="A",tiedot!Q3,IF(tiedot!$B3="B",tiedot!L3,IF(tiedot!$B3="C",tiedot!G3,IF(tiedot!$B3="D",tiedot!AF3,IF(tiedot!$B3="E",tiedot!AA3,IF(tiedot!$B3="F",tiedot!V3,0))))))=0,"",IF(tiedot!$B3="A",tiedot!Q3,IF(tiedot!$B3="B",tiedot!L3,IF(tiedot!$B3="C",tiedot!G3,IF(tiedot!$B3="D",tiedot!AF3,IF(tiedot!$B3="E",tiedot!AA3,IF(tiedot!$B3="F",tiedot!V3,0)))))))</f>
        <v>0.0791666666666667</v>
      </c>
      <c r="U4" s="214">
        <f>IF(IF(tiedot!$B3="A",tiedot!R3,IF(tiedot!$B3="B",tiedot!M3,IF(tiedot!$B3="C",tiedot!H3,IF(tiedot!$B3="D",tiedot!AG3,IF(tiedot!$B3="E",tiedot!AB3,IF(tiedot!$B3="F",tiedot!W3,0))))))=0,"",IF(tiedot!$B3="A",tiedot!R3,IF(tiedot!$B3="B",tiedot!M3,IF(tiedot!$B3="C",tiedot!H3,IF(tiedot!$B3="D",tiedot!AG3,IF(tiedot!$B3="E",tiedot!AB3,IF(tiedot!$B3="F",tiedot!W3,0)))))))</f>
        <v>0.153472222222222</v>
      </c>
      <c r="V4" s="219">
        <f>IF(OR(AND(tiedot!$B3="A",tiedot!S3&gt;0),AND(tiedot!$B3="B",tiedot!N3&gt;0),AND(tiedot!$B3="C",tiedot!I3&gt;0),AND(tiedot!$B3="D",tiedot!AH3&gt;0),AND(tiedot!$B3="E",tiedot!AC3&gt;0),AND(tiedot!$B3="F",tiedot!X3&gt;0)),"Hyl",ROUND(SUM(S4:U4)/60,7))</f>
        <v>0.0049306</v>
      </c>
      <c r="W4" s="211">
        <f>IF(V4="Hyl","",ROUND(PERCENTRANK(V$3:V$37,ROUND(V4,7))*(COUNT(V$3:V$37)-1)+1,0))</f>
        <v>1</v>
      </c>
      <c r="X4" s="212">
        <f>IF(V4="Hyl","",V4/V$1*1000)</f>
        <v>0.005418241758241758</v>
      </c>
      <c r="Y4" s="213"/>
      <c r="Z4" s="208"/>
      <c r="AA4" s="209"/>
      <c r="AB4" s="220"/>
      <c r="AC4" s="211"/>
      <c r="AD4" s="212"/>
      <c r="AE4" s="217">
        <f>IF(IF(tiedot!$B3="A",tiedot!Z3,IF(tiedot!$B3="B",tiedot!U3,IF(tiedot!$B3="C",tiedot!P3,IF(tiedot!$B3="D",tiedot!K3,IF(tiedot!$B3="E",tiedot!F3,IF(tiedot!$B3="F",tiedot!AE3,0))))))=0,"",IF(tiedot!$B3="A",tiedot!Z3,IF(tiedot!$B3="B",tiedot!U3,IF(tiedot!$B3="C",tiedot!P3,IF(tiedot!$B3="D",tiedot!K3,IF(tiedot!$B3="E",tiedot!F3,IF(tiedot!$B3="F",tiedot!AE3,0)))))))</f>
        <v>0.161111111111111</v>
      </c>
      <c r="AF4" s="218">
        <f>IF(IF(tiedot!$B3="A",tiedot!AA3,IF(tiedot!$B3="B",tiedot!V3,IF(tiedot!$B3="C",tiedot!Q3,IF(tiedot!$B3="D",tiedot!L3,IF(tiedot!$B3="E",tiedot!G3,IF(tiedot!$B3="F",tiedot!AF3,0))))))=0,"",IF(tiedot!$B3="A",tiedot!AA3,IF(tiedot!$B3="B",tiedot!V3,IF(tiedot!$B3="C",tiedot!Q3,IF(tiedot!$B3="D",tiedot!L3,IF(tiedot!$B3="E",tiedot!G3,IF(tiedot!$B3="F",tiedot!AF3,0)))))))</f>
        <v>0.163888888888889</v>
      </c>
      <c r="AG4" s="221">
        <f>IF(IF(tiedot!$B3="A",tiedot!AB3,IF(tiedot!$B3="B",tiedot!W3,IF(tiedot!$B3="C",tiedot!R3,IF(tiedot!$B3="D",tiedot!M3,IF(tiedot!$B3="E",tiedot!H3,IF(tiedot!$B3="F",tiedot!AG3,0))))))=0,"",IF(tiedot!$B3="A",tiedot!AB3,IF(tiedot!$B3="B",tiedot!W3,IF(tiedot!$B3="C",tiedot!R3,IF(tiedot!$B3="D",tiedot!M3,IF(tiedot!$B3="E",tiedot!H3,IF(tiedot!$B3="F",tiedot!AG3,0)))))))</f>
      </c>
      <c r="AH4" s="222">
        <f>IF(OR(AND(tiedot!$B3="A",tiedot!AC3&gt;0),AND(tiedot!$B3="B",tiedot!X3&gt;0),AND(tiedot!$B3="C",tiedot!S3&gt;0),AND(tiedot!$B3="D",tiedot!N3&gt;0),AND(tiedot!$B3="E",tiedot!I3&gt;0),AND(tiedot!$B3="F",tiedot!AH3&gt;0)),"Hyl",ROUND(SUM(AE4:AG4)/60,7))</f>
        <v>0.0054167</v>
      </c>
      <c r="AI4" s="216">
        <f>IF(AH4="Hyl","",ROUND(PERCENTRANK(AH$3:AH$37,ROUND(AH4,7))*(COUNT(AH$3:AH$37)-1)+1,0))</f>
        <v>1</v>
      </c>
      <c r="AJ4" s="212">
        <f>IF(AH4="Hyl","",AH4/AH$1*1000)</f>
        <v>0.006298488372093024</v>
      </c>
      <c r="AK4" s="213">
        <f>IF(IF(tiedot!$B3="A",tiedot!AE3,IF(tiedot!$B3="B",tiedot!Z3,IF(tiedot!$B3="C",tiedot!U3,IF(tiedot!$B3="D",tiedot!P3,IF(tiedot!$B3="E",tiedot!K3,IF(tiedot!$B3="F",tiedot!F3,0))))))=0,"",IF(tiedot!$B3="A",tiedot!AE3,IF(tiedot!$B3="B",tiedot!Z3,IF(tiedot!$B3="C",tiedot!U3,IF(tiedot!$B3="D",tiedot!P3,IF(tiedot!$B3="E",tiedot!K3,IF(tiedot!$B3="F",tiedot!F3,0)))))))</f>
        <v>0.6694444444444444</v>
      </c>
      <c r="AL4" s="223">
        <f>IF(IF(tiedot!$B3="A",tiedot!AF3,IF(tiedot!$B3="B",tiedot!AA3,IF(tiedot!$B3="C",tiedot!V3,IF(tiedot!$B3="D",tiedot!Q3,IF(tiedot!$B3="E",tiedot!L3,IF(tiedot!$B3="F",tiedot!G3,0))))))=0,"",IF(tiedot!$B3="A",tiedot!AF3,IF(tiedot!$B3="B",tiedot!AA3,IF(tiedot!$B3="C",tiedot!V3,IF(tiedot!$B3="D",tiedot!Q3,IF(tiedot!$B3="E",tiedot!L3,IF(tiedot!$B3="F",tiedot!G3,0)))))))</f>
        <v>0.1597222222222222</v>
      </c>
      <c r="AM4" s="214">
        <f>IF(IF(tiedot!$B3="A",tiedot!AG3,IF(tiedot!$B3="B",tiedot!AB3,IF(tiedot!$B3="C",tiedot!W3,IF(tiedot!$B3="D",tiedot!R3,IF(tiedot!$B3="E",tiedot!M3,IF(tiedot!$B3="F",tiedot!H3,0))))))=0,"",IF(tiedot!$B3="A",tiedot!AG3,IF(tiedot!$B3="B",tiedot!AB3,IF(tiedot!$B3="C",tiedot!W3,IF(tiedot!$B3="D",tiedot!R3,IF(tiedot!$B3="E",tiedot!M3,IF(tiedot!$B3="F",tiedot!H3,0)))))))</f>
        <v>0.08402777777777778</v>
      </c>
      <c r="AN4" s="220">
        <f>IF(OR(AND(tiedot!$B3="A",tiedot!AH3&gt;0),AND(tiedot!$B3="B",tiedot!AC3&gt;0),AND(tiedot!$B3="C",tiedot!X3&gt;0),AND(tiedot!$B3="D",tiedot!S3&gt;0),AND(tiedot!$B3="E",tiedot!N3&gt;0),AND(tiedot!$B3="F",tiedot!I3&gt;0)),"Hyl",ROUND(SUM(AK4:AM4)/60,7))</f>
        <v>0.0152199</v>
      </c>
      <c r="AO4" s="211">
        <f>IF(AN4="Hyl","",ROUND(PERCENTRANK(AN$3:AN$37,ROUND(AN4,7))*(COUNT(AN$3:AN$37)-1)+1,0))</f>
        <v>6</v>
      </c>
      <c r="AP4" s="212">
        <f>IF(AN4="Hyl","",AN4/AN$1*1000)</f>
        <v>0.013589196428571428</v>
      </c>
      <c r="AQ4" s="224">
        <f>SUM(tiedot!J3,tiedot!O3,tiedot!T3,tiedot!Y3,tiedot!AD3)/60</f>
        <v>0.006238425925925929</v>
      </c>
      <c r="AR4" s="212">
        <f>AQ4/(D4-1)</f>
        <v>0.0020794753086419765</v>
      </c>
      <c r="AS4" s="225" t="str">
        <f>tiedot!A3</f>
        <v>Henrik Asklöf</v>
      </c>
    </row>
    <row r="5" spans="1:45" s="226" customFormat="1" ht="12">
      <c r="A5" s="227">
        <v>3</v>
      </c>
      <c r="B5" s="228" t="str">
        <f>tiedot!A4</f>
        <v>Selja Kaartinen</v>
      </c>
      <c r="C5" s="229" t="str">
        <f>tiedot!B4</f>
        <v>A</v>
      </c>
      <c r="D5" s="230">
        <f>tiedot!C4</f>
        <v>4</v>
      </c>
      <c r="E5" s="231">
        <f>tiedot!E4</f>
        <v>0.03435185185185187</v>
      </c>
      <c r="F5" s="232">
        <f>E5/(IF(K5="",0,J$1)+IF(Q5="",0,P$1)+IF(W5="",0,V$1)+IF(AC5="",0,AB$1)+IF(AI5="",0,AH$1)+IF(AO5="",0,AN$1))*1000</f>
        <v>0.008992631374830331</v>
      </c>
      <c r="G5" s="233">
        <f>IF(IF(tiedot!$B4="A",tiedot!F4,IF(tiedot!$B4="B",tiedot!AE4,IF(tiedot!$B4="C",tiedot!Z4,IF(tiedot!$B4="D",tiedot!U4,IF(tiedot!$B4="E",tiedot!P4,IF(tiedot!$B4="F",tiedot!K4,0))))))=0,"",IF(tiedot!$B4="A",tiedot!F4,IF(tiedot!$B4="B",tiedot!AE4,IF(tiedot!$B4="C",tiedot!Z4,IF(tiedot!$B4="D",tiedot!U4,IF(tiedot!$B4="E",tiedot!P4,IF(tiedot!$B4="F",tiedot!K4,0)))))))</f>
        <v>0.14166666666666702</v>
      </c>
      <c r="H5" s="234">
        <f>IF(IF(tiedot!$B4="A",tiedot!G4,IF(tiedot!$B4="B",tiedot!AF4,IF(tiedot!$B4="C",tiedot!AA4,IF(tiedot!$B4="D",tiedot!V4,IF(tiedot!$B4="E",tiedot!Q4,IF(tiedot!$B4="F",tiedot!L4,0))))))=0,"",IF(tiedot!$B4="A",tiedot!G4,IF(tiedot!$B4="B",tiedot!AF4,IF(tiedot!$B4="C",tiedot!AA4,IF(tiedot!$B4="D",tiedot!V4,IF(tiedot!$B4="E",tiedot!Q4,IF(tiedot!$B4="F",tiedot!L4,0)))))))</f>
        <v>0.154166666666667</v>
      </c>
      <c r="I5" s="235">
        <f>IF(IF(tiedot!$B4="A",tiedot!H4,IF(tiedot!$B4="B",tiedot!AG4,IF(tiedot!$B4="C",tiedot!AB4,IF(tiedot!$B4="D",tiedot!W4,IF(tiedot!$B4="E",tiedot!R4,IF(tiedot!$B4="F",tiedot!M4,0))))))=0,"",IF(tiedot!$B4="A",tiedot!H4,IF(tiedot!$B4="B",tiedot!AG4,IF(tiedot!$B4="C",tiedot!AB4,IF(tiedot!$B4="D",tiedot!W4,IF(tiedot!$B4="E",tiedot!R4,IF(tiedot!$B4="F",tiedot!M4,0)))))))</f>
        <v>0.22708333333333303</v>
      </c>
      <c r="J5" s="236">
        <f>IF(OR(AND(tiedot!$B4="A",tiedot!I4&gt;0),AND(tiedot!$B4="B",tiedot!AH4&gt;0),AND(tiedot!$B4="C",tiedot!AC4&gt;0),AND(tiedot!$B4="D",tiedot!X4&gt;0),AND(tiedot!$B4="E",tiedot!S4&gt;0),AND(tiedot!$B4="F",tiedot!N4&gt;0)),"Hyl",ROUND(SUM(G5:I5)/60,7))</f>
        <v>0.0087153</v>
      </c>
      <c r="K5" s="237">
        <f>IF(J5="Hyl","",ROUND(PERCENTRANK(J$3:J$37,ROUND(J5,7))*(COUNT(J$3:J$37)-1)+1,0))</f>
        <v>3</v>
      </c>
      <c r="L5" s="232">
        <f>IF(J5="Hyl","",J5/J$1*1000)</f>
        <v>0.00814514018691589</v>
      </c>
      <c r="M5" s="238">
        <f>IF(IF(tiedot!$B4="A",tiedot!K4,IF(tiedot!$B4="B",tiedot!F4,IF(tiedot!$B4="C",tiedot!AE4,IF(tiedot!$B4="D",tiedot!Z4,IF(tiedot!$B4="E",tiedot!U4,IF(tiedot!$B4="F",tiedot!P4,0))))))=0,"",IF(tiedot!$B4="A",tiedot!K4,IF(tiedot!$B4="B",tiedot!F4,IF(tiedot!$B4="C",tiedot!AE4,IF(tiedot!$B4="D",tiedot!Z4,IF(tiedot!$B4="E",tiedot!U4,IF(tiedot!$B4="F",tiedot!P4,0)))))))</f>
        <v>0.19097222222222202</v>
      </c>
      <c r="N5" s="234">
        <f>IF(IF(tiedot!$B4="A",tiedot!L4,IF(tiedot!$B4="B",tiedot!G4,IF(tiedot!$B4="C",tiedot!AF4,IF(tiedot!$B4="D",tiedot!AA4,IF(tiedot!$B4="E",tiedot!V4,IF(tiedot!$B4="F",tiedot!Q4,0))))))=0,"",IF(tiedot!$B4="A",tiedot!L4,IF(tiedot!$B4="B",tiedot!G4,IF(tiedot!$B4="C",tiedot!AF4,IF(tiedot!$B4="D",tiedot!AA4,IF(tiedot!$B4="E",tiedot!V4,IF(tiedot!$B4="F",tiedot!Q4,0)))))))</f>
        <v>0.184722222222222</v>
      </c>
      <c r="O5" s="235">
        <f>IF(IF(tiedot!$B4="A",tiedot!M4,IF(tiedot!$B4="B",tiedot!H4,IF(tiedot!$B4="C",tiedot!AG4,IF(tiedot!$B4="D",tiedot!AB4,IF(tiedot!$B4="E",tiedot!W4,IF(tiedot!$B4="F",tiedot!R4,0))))))=0,"",IF(tiedot!$B4="A",tiedot!M4,IF(tiedot!$B4="B",tiedot!H4,IF(tiedot!$B4="C",tiedot!AG4,IF(tiedot!$B4="D",tiedot!AB4,IF(tiedot!$B4="E",tiedot!W4,IF(tiedot!$B4="F",tiedot!R4,0)))))))</f>
        <v>0.133333333333333</v>
      </c>
      <c r="P5" s="239">
        <f>IF(OR(AND(tiedot!$B4="A",tiedot!N4&gt;0),AND(tiedot!$B4="B",tiedot!I4&gt;0),AND(tiedot!$B4="C",tiedot!AH4&gt;0),AND(tiedot!$B4="D",tiedot!AC4&gt;0),AND(tiedot!$B4="E",tiedot!X4&gt;0),AND(tiedot!$B4="F",tiedot!S4&gt;0)),"Hyl",ROUND(SUM(M5:O5)/60,7))</f>
        <v>0.0084838</v>
      </c>
      <c r="Q5" s="240">
        <f>IF(P5="Hyl","",ROUND(PERCENTRANK(P$3:P$37,ROUND(P5,7))*(COUNT(P$3:P$37)-1)+1,0))</f>
        <v>8</v>
      </c>
      <c r="R5" s="232">
        <f>IF(P5="Hyl","",P5/P$1*1000)</f>
        <v>0.008656938775510204</v>
      </c>
      <c r="S5" s="238">
        <f>IF(IF(tiedot!$B4="A",tiedot!P4,IF(tiedot!$B4="B",tiedot!K4,IF(tiedot!$B4="C",tiedot!F4,IF(tiedot!$B4="D",tiedot!AE4,IF(tiedot!$B4="E",tiedot!Z4,IF(tiedot!$B4="F",tiedot!U4,0))))))=0,"",IF(tiedot!$B4="A",tiedot!P4,IF(tiedot!$B4="B",tiedot!K4,IF(tiedot!$B4="C",tiedot!F4,IF(tiedot!$B4="D",tiedot!AE4,IF(tiedot!$B4="E",tiedot!Z4,IF(tiedot!$B4="F",tiedot!U4,0)))))))</f>
        <v>0.10555555555555601</v>
      </c>
      <c r="T5" s="234">
        <f>IF(IF(tiedot!$B4="A",tiedot!Q4,IF(tiedot!$B4="B",tiedot!L4,IF(tiedot!$B4="C",tiedot!G4,IF(tiedot!$B4="D",tiedot!AF4,IF(tiedot!$B4="E",tiedot!AA4,IF(tiedot!$B4="F",tiedot!V4,0))))))=0,"",IF(tiedot!$B4="A",tiedot!Q4,IF(tiedot!$B4="B",tiedot!L4,IF(tiedot!$B4="C",tiedot!G4,IF(tiedot!$B4="D",tiedot!AF4,IF(tiedot!$B4="E",tiedot!AA4,IF(tiedot!$B4="F",tiedot!V4,0)))))))</f>
        <v>0.0951388888888889</v>
      </c>
      <c r="U5" s="235">
        <f>IF(IF(tiedot!$B4="A",tiedot!R4,IF(tiedot!$B4="B",tiedot!M4,IF(tiedot!$B4="C",tiedot!H4,IF(tiedot!$B4="D",tiedot!AG4,IF(tiedot!$B4="E",tiedot!AB4,IF(tiedot!$B4="F",tiedot!W4,0))))))=0,"",IF(tiedot!$B4="A",tiedot!R4,IF(tiedot!$B4="B",tiedot!M4,IF(tiedot!$B4="C",tiedot!H4,IF(tiedot!$B4="D",tiedot!AG4,IF(tiedot!$B4="E",tiedot!AB4,IF(tiedot!$B4="F",tiedot!W4,0)))))))</f>
        <v>0.21805555555555603</v>
      </c>
      <c r="V5" s="241">
        <f>IF(OR(AND(tiedot!$B4="A",tiedot!S4&gt;0),AND(tiedot!$B4="B",tiedot!N4&gt;0),AND(tiedot!$B4="C",tiedot!I4&gt;0),AND(tiedot!$B4="D",tiedot!AH4&gt;0),AND(tiedot!$B4="E",tiedot!AC4&gt;0),AND(tiedot!$B4="F",tiedot!X4&gt;0)),"Hyl",ROUND(SUM(S5:U5)/60,7))</f>
        <v>0.0069792</v>
      </c>
      <c r="W5" s="237">
        <f>IF(V5="Hyl","",ROUND(PERCENTRANK(V$3:V$37,ROUND(V5,7))*(COUNT(V$3:V$37)-1)+1,0))</f>
        <v>5</v>
      </c>
      <c r="X5" s="232">
        <f>IF(V5="Hyl","",V5/V$1*1000)</f>
        <v>0.007669450549450549</v>
      </c>
      <c r="Y5" s="238"/>
      <c r="Z5" s="234"/>
      <c r="AA5" s="235"/>
      <c r="AB5" s="241"/>
      <c r="AC5" s="237"/>
      <c r="AD5" s="232"/>
      <c r="AE5" s="238">
        <f>IF(IF(tiedot!$B4="A",tiedot!Z4,IF(tiedot!$B4="B",tiedot!U4,IF(tiedot!$B4="C",tiedot!P4,IF(tiedot!$B4="D",tiedot!K4,IF(tiedot!$B4="E",tiedot!F4,IF(tiedot!$B4="F",tiedot!AE4,0))))))=0,"",IF(tiedot!$B4="A",tiedot!Z4,IF(tiedot!$B4="B",tiedot!U4,IF(tiedot!$B4="C",tiedot!P4,IF(tiedot!$B4="D",tiedot!K4,IF(tiedot!$B4="E",tiedot!F4,IF(tiedot!$B4="F",tiedot!AE4,0)))))))</f>
        <v>0.374305555555556</v>
      </c>
      <c r="AF5" s="234">
        <f>IF(IF(tiedot!$B4="A",tiedot!AA4,IF(tiedot!$B4="B",tiedot!V4,IF(tiedot!$B4="C",tiedot!Q4,IF(tiedot!$B4="D",tiedot!L4,IF(tiedot!$B4="E",tiedot!G4,IF(tiedot!$B4="F",tiedot!AF4,0))))))=0,"",IF(tiedot!$B4="A",tiedot!AA4,IF(tiedot!$B4="B",tiedot!V4,IF(tiedot!$B4="C",tiedot!Q4,IF(tiedot!$B4="D",tiedot!L4,IF(tiedot!$B4="E",tiedot!G4,IF(tiedot!$B4="F",tiedot!AF4,0)))))))</f>
        <v>0.23611111111111102</v>
      </c>
      <c r="AG5" s="242">
        <f>IF(IF(tiedot!$B4="A",tiedot!AB4,IF(tiedot!$B4="B",tiedot!W4,IF(tiedot!$B4="C",tiedot!R4,IF(tiedot!$B4="D",tiedot!M4,IF(tiedot!$B4="E",tiedot!H4,IF(tiedot!$B4="F",tiedot!AG4,0))))))=0,"",IF(tiedot!$B4="A",tiedot!AB4,IF(tiedot!$B4="B",tiedot!W4,IF(tiedot!$B4="C",tiedot!R4,IF(tiedot!$B4="D",tiedot!M4,IF(tiedot!$B4="E",tiedot!H4,IF(tiedot!$B4="F",tiedot!AG4,0)))))))</f>
      </c>
      <c r="AH5" s="243">
        <f>IF(OR(AND(tiedot!$B4="A",tiedot!AC4&gt;0),AND(tiedot!$B4="B",tiedot!X4&gt;0),AND(tiedot!$B4="C",tiedot!S4&gt;0),AND(tiedot!$B4="D",tiedot!N4&gt;0),AND(tiedot!$B4="E",tiedot!I4&gt;0),AND(tiedot!$B4="F",tiedot!AH4&gt;0)),"Hyl",ROUND(SUM(AE5:AG5)/60,7))</f>
        <v>0.0101736</v>
      </c>
      <c r="AI5" s="240">
        <f>IF(AH5="Hyl","",ROUND(PERCENTRANK(AH$3:AH$37,ROUND(AH5,7))*(COUNT(AH$3:AH$37)-1)+1,0))</f>
        <v>10</v>
      </c>
      <c r="AJ5" s="232">
        <f>IF(AH5="Hyl","",AH5/AH$1*1000)</f>
        <v>0.011829767441860465</v>
      </c>
      <c r="AK5" s="238"/>
      <c r="AL5" s="234"/>
      <c r="AM5" s="235"/>
      <c r="AN5" s="241"/>
      <c r="AO5" s="237"/>
      <c r="AP5" s="232"/>
      <c r="AQ5" s="244">
        <f>SUM(tiedot!J4,tiedot!O4,tiedot!T4,tiedot!Y4,tiedot!AD4)/60</f>
        <v>0.007962962962962963</v>
      </c>
      <c r="AR5" s="232">
        <f>AQ5/(D5-1)</f>
        <v>0.002654320987654321</v>
      </c>
      <c r="AS5" s="245" t="str">
        <f>tiedot!A4</f>
        <v>Selja Kaartinen</v>
      </c>
    </row>
    <row r="6" spans="1:45" s="226" customFormat="1" ht="12">
      <c r="A6" s="246">
        <v>4</v>
      </c>
      <c r="B6" s="247" t="str">
        <f>tiedot!A5</f>
        <v>Kristian Boström</v>
      </c>
      <c r="C6" s="179" t="str">
        <f>tiedot!B5</f>
        <v>A</v>
      </c>
      <c r="D6" s="180">
        <f>tiedot!C5</f>
        <v>4</v>
      </c>
      <c r="E6" s="248">
        <f>tiedot!E5</f>
        <v>0.034490740740740745</v>
      </c>
      <c r="F6" s="182">
        <f>E6/(IF(K6="",0,J$1)+IF(Q6="",0,P$1)+IF(W6="",0,V$1)+IF(AC6="",0,AB$1)+IF(AI6="",0,AH$1)+IF(AO6="",0,AN$1))*1000</f>
        <v>0.009028989722707001</v>
      </c>
      <c r="G6" s="249">
        <f>IF(IF(tiedot!$B5="A",tiedot!F5,IF(tiedot!$B5="B",tiedot!AE5,IF(tiedot!$B5="C",tiedot!Z5,IF(tiedot!$B5="D",tiedot!U5,IF(tiedot!$B5="E",tiedot!P5,IF(tiedot!$B5="F",tiedot!K5,0))))))=0,"",IF(tiedot!$B5="A",tiedot!F5,IF(tiedot!$B5="B",tiedot!AE5,IF(tiedot!$B5="C",tiedot!Z5,IF(tiedot!$B5="D",tiedot!U5,IF(tiedot!$B5="E",tiedot!P5,IF(tiedot!$B5="F",tiedot!K5,0)))))))</f>
        <v>0.20486111111111102</v>
      </c>
      <c r="H6" s="189">
        <f>IF(IF(tiedot!$B5="A",tiedot!G5,IF(tiedot!$B5="B",tiedot!AF5,IF(tiedot!$B5="C",tiedot!AA5,IF(tiedot!$B5="D",tiedot!V5,IF(tiedot!$B5="E",tiedot!Q5,IF(tiedot!$B5="F",tiedot!L5,0))))))=0,"",IF(tiedot!$B5="A",tiedot!G5,IF(tiedot!$B5="B",tiedot!AF5,IF(tiedot!$B5="C",tiedot!AA5,IF(tiedot!$B5="D",tiedot!V5,IF(tiedot!$B5="E",tiedot!Q5,IF(tiedot!$B5="F",tiedot!L5,0)))))))</f>
        <v>0.138888888888889</v>
      </c>
      <c r="I6" s="250">
        <f>IF(IF(tiedot!$B5="A",tiedot!H5,IF(tiedot!$B5="B",tiedot!AG5,IF(tiedot!$B5="C",tiedot!AB5,IF(tiedot!$B5="D",tiedot!W5,IF(tiedot!$B5="E",tiedot!R5,IF(tiedot!$B5="F",tiedot!M5,0))))))=0,"",IF(tiedot!$B5="A",tiedot!H5,IF(tiedot!$B5="B",tiedot!AG5,IF(tiedot!$B5="C",tiedot!AB5,IF(tiedot!$B5="D",tiedot!W5,IF(tiedot!$B5="E",tiedot!R5,IF(tiedot!$B5="F",tiedot!M5,0)))))))</f>
        <v>0.39097222222222205</v>
      </c>
      <c r="J6" s="251">
        <f>IF(OR(AND(tiedot!$B5="A",tiedot!I5&gt;0),AND(tiedot!$B5="B",tiedot!AH5&gt;0),AND(tiedot!$B5="C",tiedot!AC5&gt;0),AND(tiedot!$B5="D",tiedot!X5&gt;0),AND(tiedot!$B5="E",tiedot!S5&gt;0),AND(tiedot!$B5="F",tiedot!N5&gt;0)),"Hyl",ROUND(SUM(G6:I6)/60,7))</f>
        <v>0.0122454</v>
      </c>
      <c r="K6" s="187">
        <f>IF(J6="Hyl","",ROUND(PERCENTRANK(J$3:J$37,ROUND(J6,7))*(COUNT(J$3:J$37)-1)+1,0))</f>
        <v>6</v>
      </c>
      <c r="L6" s="182">
        <f>IF(J6="Hyl","",J6/J$1*1000)</f>
        <v>0.011444299065420561</v>
      </c>
      <c r="M6" s="188">
        <f>IF(IF(tiedot!$B5="A",tiedot!K5,IF(tiedot!$B5="B",tiedot!F5,IF(tiedot!$B5="C",tiedot!AE5,IF(tiedot!$B5="D",tiedot!Z5,IF(tiedot!$B5="E",tiedot!U5,IF(tiedot!$B5="F",tiedot!P5,0))))))=0,"",IF(tiedot!$B5="A",tiedot!K5,IF(tiedot!$B5="B",tiedot!F5,IF(tiedot!$B5="C",tiedot!AE5,IF(tiedot!$B5="D",tiedot!Z5,IF(tiedot!$B5="E",tiedot!U5,IF(tiedot!$B5="F",tiedot!P5,0)))))))</f>
        <v>0.16875</v>
      </c>
      <c r="N6" s="184">
        <f>IF(IF(tiedot!$B5="A",tiedot!L5,IF(tiedot!$B5="B",tiedot!G5,IF(tiedot!$B5="C",tiedot!AF5,IF(tiedot!$B5="D",tiedot!AA5,IF(tiedot!$B5="E",tiedot!V5,IF(tiedot!$B5="F",tiedot!Q5,0))))))=0,"",IF(tiedot!$B5="A",tiedot!L5,IF(tiedot!$B5="B",tiedot!G5,IF(tiedot!$B5="C",tiedot!AF5,IF(tiedot!$B5="D",tiedot!AA5,IF(tiedot!$B5="E",tiedot!V5,IF(tiedot!$B5="F",tiedot!Q5,0)))))))</f>
        <v>0.10208333333333301</v>
      </c>
      <c r="O6" s="190">
        <f>IF(IF(tiedot!$B5="A",tiedot!M5,IF(tiedot!$B5="B",tiedot!H5,IF(tiedot!$B5="C",tiedot!AG5,IF(tiedot!$B5="D",tiedot!AB5,IF(tiedot!$B5="E",tiedot!W5,IF(tiedot!$B5="F",tiedot!R5,0))))))=0,"",IF(tiedot!$B5="A",tiedot!M5,IF(tiedot!$B5="B",tiedot!H5,IF(tiedot!$B5="C",tiedot!AG5,IF(tiedot!$B5="D",tiedot!AB5,IF(tiedot!$B5="E",tiedot!W5,IF(tiedot!$B5="F",tiedot!R5,0)))))))</f>
        <v>0.14930555555555602</v>
      </c>
      <c r="P6" s="252">
        <f>IF(OR(AND(tiedot!$B5="A",tiedot!N5&gt;0),AND(tiedot!$B5="B",tiedot!I5&gt;0),AND(tiedot!$B5="C",tiedot!AH5&gt;0),AND(tiedot!$B5="D",tiedot!AC5&gt;0),AND(tiedot!$B5="E",tiedot!X5&gt;0),AND(tiedot!$B5="F",tiedot!S5&gt;0)),"Hyl",ROUND(SUM(M6:O6)/60,7))</f>
        <v>0.0070023</v>
      </c>
      <c r="Q6" s="192">
        <f>IF(P6="Hyl","",ROUND(PERCENTRANK(P$3:P$37,ROUND(P6,7))*(COUNT(P$3:P$37)-1)+1,0))</f>
        <v>5</v>
      </c>
      <c r="R6" s="182">
        <f>IF(P6="Hyl","",P6/P$1*1000)</f>
        <v>0.007145204081632653</v>
      </c>
      <c r="S6" s="188">
        <f>IF(IF(tiedot!$B5="A",tiedot!P5,IF(tiedot!$B5="B",tiedot!K5,IF(tiedot!$B5="C",tiedot!F5,IF(tiedot!$B5="D",tiedot!AE5,IF(tiedot!$B5="E",tiedot!Z5,IF(tiedot!$B5="F",tiedot!U5,0))))))=0,"",IF(tiedot!$B5="A",tiedot!P5,IF(tiedot!$B5="B",tiedot!K5,IF(tiedot!$B5="C",tiedot!F5,IF(tiedot!$B5="D",tiedot!AE5,IF(tiedot!$B5="E",tiedot!Z5,IF(tiedot!$B5="F",tiedot!U5,0)))))))</f>
        <v>0.11458333333333301</v>
      </c>
      <c r="T6" s="189">
        <f>IF(IF(tiedot!$B5="A",tiedot!Q5,IF(tiedot!$B5="B",tiedot!L5,IF(tiedot!$B5="C",tiedot!G5,IF(tiedot!$B5="D",tiedot!AF5,IF(tiedot!$B5="E",tiedot!AA5,IF(tiedot!$B5="F",tiedot!V5,0))))))=0,"",IF(tiedot!$B5="A",tiedot!Q5,IF(tiedot!$B5="B",tiedot!L5,IF(tiedot!$B5="C",tiedot!G5,IF(tiedot!$B5="D",tiedot!AF5,IF(tiedot!$B5="E",tiedot!AA5,IF(tiedot!$B5="F",tiedot!V5,0)))))))</f>
        <v>0.11319444444444401</v>
      </c>
      <c r="U6" s="190">
        <f>IF(IF(tiedot!$B5="A",tiedot!R5,IF(tiedot!$B5="B",tiedot!M5,IF(tiedot!$B5="C",tiedot!H5,IF(tiedot!$B5="D",tiedot!AG5,IF(tiedot!$B5="E",tiedot!AB5,IF(tiedot!$B5="F",tiedot!W5,0))))))=0,"",IF(tiedot!$B5="A",tiedot!R5,IF(tiedot!$B5="B",tiedot!M5,IF(tiedot!$B5="C",tiedot!H5,IF(tiedot!$B5="D",tiedot!AG5,IF(tiedot!$B5="E",tiedot!AB5,IF(tiedot!$B5="F",tiedot!W5,0)))))))</f>
        <v>0.21041666666666703</v>
      </c>
      <c r="V6" s="195">
        <f>IF(OR(AND(tiedot!$B5="A",tiedot!S5&gt;0),AND(tiedot!$B5="B",tiedot!N5&gt;0),AND(tiedot!$B5="C",tiedot!I5&gt;0),AND(tiedot!$B5="D",tiedot!AH5&gt;0),AND(tiedot!$B5="E",tiedot!AC5&gt;0),AND(tiedot!$B5="F",tiedot!X5&gt;0)),"Hyl",ROUND(SUM(S6:U6)/60,7))</f>
        <v>0.0073032</v>
      </c>
      <c r="W6" s="187">
        <f>IF(V6="Hyl","",ROUND(PERCENTRANK(V$3:V$37,ROUND(V6,7))*(COUNT(V$3:V$37)-1)+1,0))</f>
        <v>6</v>
      </c>
      <c r="X6" s="182">
        <f>IF(V6="Hyl","",V6/V$1*1000)</f>
        <v>0.008025494505494505</v>
      </c>
      <c r="Y6" s="188"/>
      <c r="Z6" s="189"/>
      <c r="AA6" s="190"/>
      <c r="AB6" s="195"/>
      <c r="AC6" s="187"/>
      <c r="AD6" s="182"/>
      <c r="AE6" s="188">
        <f>IF(IF(tiedot!$B5="A",tiedot!Z5,IF(tiedot!$B5="B",tiedot!U5,IF(tiedot!$B5="C",tiedot!P5,IF(tiedot!$B5="D",tiedot!K5,IF(tiedot!$B5="E",tiedot!F5,IF(tiedot!$B5="F",tiedot!AE5,0))))))=0,"",IF(tiedot!$B5="A",tiedot!Z5,IF(tiedot!$B5="B",tiedot!U5,IF(tiedot!$B5="C",tiedot!P5,IF(tiedot!$B5="D",tiedot!K5,IF(tiedot!$B5="E",tiedot!F5,IF(tiedot!$B5="F",tiedot!AE5,0)))))))</f>
        <v>0.24861111111111103</v>
      </c>
      <c r="AF6" s="189">
        <f>IF(IF(tiedot!$B5="A",tiedot!AA5,IF(tiedot!$B5="B",tiedot!V5,IF(tiedot!$B5="C",tiedot!Q5,IF(tiedot!$B5="D",tiedot!L5,IF(tiedot!$B5="E",tiedot!G5,IF(tiedot!$B5="F",tiedot!AF5,0))))))=0,"",IF(tiedot!$B5="A",tiedot!AA5,IF(tiedot!$B5="B",tiedot!V5,IF(tiedot!$B5="C",tiedot!Q5,IF(tiedot!$B5="D",tiedot!L5,IF(tiedot!$B5="E",tiedot!G5,IF(tiedot!$B5="F",tiedot!AF5,0)))))))</f>
        <v>0.22777777777777802</v>
      </c>
      <c r="AG6" s="197">
        <f>IF(IF(tiedot!$B5="A",tiedot!AB5,IF(tiedot!$B5="B",tiedot!W5,IF(tiedot!$B5="C",tiedot!R5,IF(tiedot!$B5="D",tiedot!M5,IF(tiedot!$B5="E",tiedot!H5,IF(tiedot!$B5="F",tiedot!AG5,0))))))=0,"",IF(tiedot!$B5="A",tiedot!AB5,IF(tiedot!$B5="B",tiedot!W5,IF(tiedot!$B5="C",tiedot!R5,IF(tiedot!$B5="D",tiedot!M5,IF(tiedot!$B5="E",tiedot!H5,IF(tiedot!$B5="F",tiedot!AG5,0)))))))</f>
      </c>
      <c r="AH6" s="198">
        <f>IF(OR(AND(tiedot!$B5="A",tiedot!AC5&gt;0),AND(tiedot!$B5="B",tiedot!X5&gt;0),AND(tiedot!$B5="C",tiedot!S5&gt;0),AND(tiedot!$B5="D",tiedot!N5&gt;0),AND(tiedot!$B5="E",tiedot!I5&gt;0),AND(tiedot!$B5="F",tiedot!AH5&gt;0)),"Hyl",ROUND(SUM(AE6:AG6)/60,7))</f>
        <v>0.0079398</v>
      </c>
      <c r="AI6" s="192">
        <f>IF(AH6="Hyl","",ROUND(PERCENTRANK(AH$3:AH$37,ROUND(AH6,7))*(COUNT(AH$3:AH$37)-1)+1,0))</f>
        <v>5</v>
      </c>
      <c r="AJ6" s="182">
        <f>IF(AH6="Hyl","",AH6/AH$1*1000)</f>
        <v>0.00923232558139535</v>
      </c>
      <c r="AK6" s="188"/>
      <c r="AL6" s="189"/>
      <c r="AM6" s="190"/>
      <c r="AN6" s="195"/>
      <c r="AO6" s="187"/>
      <c r="AP6" s="182"/>
      <c r="AQ6" s="199">
        <f>SUM(tiedot!J5,tiedot!O5,tiedot!T5,tiedot!Y5,tiedot!AD5)/60</f>
        <v>0.006469907407407402</v>
      </c>
      <c r="AR6" s="182">
        <f>AQ6/(D6-1)</f>
        <v>0.0021566358024691337</v>
      </c>
      <c r="AS6" s="200" t="str">
        <f>tiedot!A5</f>
        <v>Kristian Boström</v>
      </c>
    </row>
    <row r="7" spans="1:45" s="226" customFormat="1" ht="12">
      <c r="A7" s="202">
        <v>5</v>
      </c>
      <c r="B7" s="203" t="str">
        <f>tiedot!A6</f>
        <v>Nella Rontu</v>
      </c>
      <c r="C7" s="204" t="str">
        <f>tiedot!B6</f>
        <v>A</v>
      </c>
      <c r="D7" s="205">
        <f>tiedot!C6</f>
        <v>4</v>
      </c>
      <c r="E7" s="253">
        <f>tiedot!E6</f>
        <v>0.034849537037037054</v>
      </c>
      <c r="F7" s="182">
        <f>E7/(IF(K7="",0,J$1)+IF(Q7="",0,P$1)+IF(W7="",0,V$1)+IF(AC7="",0,AB$1)+IF(AI7="",0,AH$1)+IF(AO7="",0,AN$1))*1000</f>
        <v>0.008297508818342157</v>
      </c>
      <c r="G7" s="207">
        <f>IF(IF(tiedot!$B6="A",tiedot!F6,IF(tiedot!$B6="B",tiedot!AE6,IF(tiedot!$B6="C",tiedot!Z6,IF(tiedot!$B6="D",tiedot!U6,IF(tiedot!$B6="E",tiedot!P6,IF(tiedot!$B6="F",tiedot!K6,0))))))=0,"",IF(tiedot!$B6="A",tiedot!F6,IF(tiedot!$B6="B",tiedot!AE6,IF(tiedot!$B6="C",tiedot!Z6,IF(tiedot!$B6="D",tiedot!U6,IF(tiedot!$B6="E",tiedot!P6,IF(tiedot!$B6="F",tiedot!K6,0)))))))</f>
        <v>0.13402777777777802</v>
      </c>
      <c r="H7" s="254">
        <f>IF(IF(tiedot!$B6="A",tiedot!G6,IF(tiedot!$B6="B",tiedot!AF6,IF(tiedot!$B6="C",tiedot!AA6,IF(tiedot!$B6="D",tiedot!V6,IF(tiedot!$B6="E",tiedot!Q6,IF(tiedot!$B6="F",tiedot!L6,0))))))=0,"",IF(tiedot!$B6="A",tiedot!G6,IF(tiedot!$B6="B",tiedot!AF6,IF(tiedot!$B6="C",tiedot!AA6,IF(tiedot!$B6="D",tiedot!V6,IF(tiedot!$B6="E",tiedot!Q6,IF(tiedot!$B6="F",tiedot!L6,0)))))))</f>
        <v>0.11666666666666702</v>
      </c>
      <c r="I7" s="255">
        <f>IF(IF(tiedot!$B6="A",tiedot!H6,IF(tiedot!$B6="B",tiedot!AG6,IF(tiedot!$B6="C",tiedot!AB6,IF(tiedot!$B6="D",tiedot!W6,IF(tiedot!$B6="E",tiedot!R6,IF(tiedot!$B6="F",tiedot!M6,0))))))=0,"",IF(tiedot!$B6="A",tiedot!H6,IF(tiedot!$B6="B",tiedot!AG6,IF(tiedot!$B6="C",tiedot!AB6,IF(tiedot!$B6="D",tiedot!W6,IF(tiedot!$B6="E",tiedot!R6,IF(tiedot!$B6="F",tiedot!M6,0)))))))</f>
        <v>0.19652777777777802</v>
      </c>
      <c r="J7" s="256">
        <f>IF(OR(AND(tiedot!$B6="A",tiedot!I6&gt;0),AND(tiedot!$B6="B",tiedot!AH6&gt;0),AND(tiedot!$B6="C",tiedot!AC6&gt;0),AND(tiedot!$B6="D",tiedot!X6&gt;0),AND(tiedot!$B6="E",tiedot!S6&gt;0),AND(tiedot!$B6="F",tiedot!N6&gt;0)),"Hyl",ROUND(SUM(G7:I7)/60,7))</f>
        <v>0.0074537</v>
      </c>
      <c r="K7" s="211">
        <f>IF(J7="Hyl","",ROUND(PERCENTRANK(J$3:J$37,ROUND(J7,7))*(COUNT(J$3:J$37)-1)+1,0))</f>
        <v>2</v>
      </c>
      <c r="L7" s="212">
        <f>IF(J7="Hyl","",J7/J$1*1000)</f>
        <v>0.00696607476635514</v>
      </c>
      <c r="M7" s="213"/>
      <c r="N7" s="208"/>
      <c r="O7" s="209"/>
      <c r="P7" s="257"/>
      <c r="Q7" s="216"/>
      <c r="R7" s="212"/>
      <c r="S7" s="213"/>
      <c r="T7" s="208"/>
      <c r="U7" s="209"/>
      <c r="V7" s="220"/>
      <c r="W7" s="211"/>
      <c r="X7" s="212"/>
      <c r="Y7" s="217">
        <f>IF(IF(tiedot!$B6="A",tiedot!U6,IF(tiedot!$B6="B",tiedot!P6,IF(tiedot!$B6="C",tiedot!K6,IF(tiedot!$B6="D",tiedot!F6,IF(tiedot!$B6="E",tiedot!AE6,IF(tiedot!$B6="F",tiedot!Z6,0))))))=0,"",IF(tiedot!$B6="A",tiedot!U6,IF(tiedot!$B6="B",tiedot!P6,IF(tiedot!$B6="C",tiedot!K6,IF(tiedot!$B6="D",tiedot!F6,IF(tiedot!$B6="E",tiedot!AE6,IF(tiedot!$B6="F",tiedot!Z6,0)))))))</f>
        <v>0.22083333333333302</v>
      </c>
      <c r="Z7" s="208">
        <f>IF(IF(tiedot!$B6="A",tiedot!V6,IF(tiedot!$B6="B",tiedot!Q6,IF(tiedot!$B6="C",tiedot!L6,IF(tiedot!$B6="D",tiedot!G6,IF(tiedot!$B6="E",tiedot!AF6,IF(tiedot!$B6="F",tiedot!AA6,0))))))=0,"",IF(tiedot!$B6="A",tiedot!V6,IF(tiedot!$B6="B",tiedot!Q6,IF(tiedot!$B6="C",tiedot!L6,IF(tiedot!$B6="D",tiedot!G6,IF(tiedot!$B6="E",tiedot!AF6,IF(tiedot!$B6="F",tiedot!AA6,0)))))))</f>
        <v>0.33125000000000004</v>
      </c>
      <c r="AA7" s="258">
        <f>IF(IF(tiedot!$B6="A",tiedot!W6,IF(tiedot!$B6="B",tiedot!R6,IF(tiedot!$B6="C",tiedot!M6,IF(tiedot!$B6="D",tiedot!H6,IF(tiedot!$B6="E",tiedot!AG6,IF(tiedot!$B6="F",tiedot!AB6,0))))))=0,"",IF(tiedot!$B6="A",tiedot!W6,IF(tiedot!$B6="B",tiedot!R6,IF(tiedot!$B6="C",tiedot!M6,IF(tiedot!$B6="D",tiedot!H6,IF(tiedot!$B6="E",tiedot!AG6,IF(tiedot!$B6="F",tiedot!AB6,0)))))))</f>
        <v>0.10277777777777801</v>
      </c>
      <c r="AB7" s="259">
        <f>IF(OR(AND(tiedot!$B6="A",tiedot!X6&gt;0),AND(tiedot!$B6="B",tiedot!S6&gt;0),AND(tiedot!$B6="C",tiedot!N6&gt;0),AND(tiedot!$B6="D",tiedot!I6&gt;0),AND(tiedot!$B6="E",tiedot!AH6&gt;0),AND(tiedot!$B6="F",tiedot!AC6&gt;0)),"Hyl",ROUND(SUM(Y7:AA7)/60,7))</f>
        <v>0.0109144</v>
      </c>
      <c r="AC7" s="211">
        <f>IF(AB7="Hyl","",ROUND(PERCENTRANK(AB$3:AB$37,ROUND(AB7,7))*(COUNT(AB$3:AB$37)-1)+1,0))</f>
        <v>2</v>
      </c>
      <c r="AD7" s="212">
        <f>IF(AB7="Hyl","",AB7/AB$1*1000)</f>
        <v>0.00949078260869565</v>
      </c>
      <c r="AE7" s="260">
        <f>IF(IF(tiedot!$B6="A",tiedot!Z6,IF(tiedot!$B6="B",tiedot!U6,IF(tiedot!$B6="C",tiedot!P6,IF(tiedot!$B6="D",tiedot!K6,IF(tiedot!$B6="E",tiedot!F6,IF(tiedot!$B6="F",tiedot!AE6,0))))))=0,"",IF(tiedot!$B6="A",tiedot!Z6,IF(tiedot!$B6="B",tiedot!U6,IF(tiedot!$B6="C",tiedot!P6,IF(tiedot!$B6="D",tiedot!K6,IF(tiedot!$B6="E",tiedot!F6,IF(tiedot!$B6="F",tiedot!AE6,0)))))))</f>
        <v>0.194444444444444</v>
      </c>
      <c r="AF7" s="208">
        <f>IF(IF(tiedot!$B6="A",tiedot!AA6,IF(tiedot!$B6="B",tiedot!V6,IF(tiedot!$B6="C",tiedot!Q6,IF(tiedot!$B6="D",tiedot!L6,IF(tiedot!$B6="E",tiedot!G6,IF(tiedot!$B6="F",tiedot!AF6,0))))))=0,"",IF(tiedot!$B6="A",tiedot!AA6,IF(tiedot!$B6="B",tiedot!V6,IF(tiedot!$B6="C",tiedot!Q6,IF(tiedot!$B6="D",tiedot!L6,IF(tiedot!$B6="E",tiedot!G6,IF(tiedot!$B6="F",tiedot!AF6,0)))))))</f>
        <v>0.21180555555555602</v>
      </c>
      <c r="AG7" s="221">
        <f>IF(IF(tiedot!$B6="A",tiedot!AB6,IF(tiedot!$B6="B",tiedot!W6,IF(tiedot!$B6="C",tiedot!R6,IF(tiedot!$B6="D",tiedot!M6,IF(tiedot!$B6="E",tiedot!H6,IF(tiedot!$B6="F",tiedot!AG6,0))))))=0,"",IF(tiedot!$B6="A",tiedot!AB6,IF(tiedot!$B6="B",tiedot!W6,IF(tiedot!$B6="C",tiedot!R6,IF(tiedot!$B6="D",tiedot!M6,IF(tiedot!$B6="E",tiedot!H6,IF(tiedot!$B6="F",tiedot!AG6,0)))))))</f>
      </c>
      <c r="AH7" s="261">
        <f>IF(OR(AND(tiedot!$B6="A",tiedot!AC6&gt;0),AND(tiedot!$B6="B",tiedot!X6&gt;0),AND(tiedot!$B6="C",tiedot!S6&gt;0),AND(tiedot!$B6="D",tiedot!N6&gt;0),AND(tiedot!$B6="E",tiedot!I6&gt;0),AND(tiedot!$B6="F",tiedot!AH6&gt;0)),"Hyl",ROUND(SUM(AE7:AG7)/60,7))</f>
        <v>0.0067708</v>
      </c>
      <c r="AI7" s="216">
        <f>IF(AH7="Hyl","",ROUND(PERCENTRANK(AH$3:AH$37,ROUND(AH7,7))*(COUNT(AH$3:AH$37)-1)+1,0))</f>
        <v>2</v>
      </c>
      <c r="AJ7" s="212">
        <f>IF(AH7="Hyl","",AH7/AH$1*1000)</f>
        <v>0.007873023255813953</v>
      </c>
      <c r="AK7" s="262">
        <f>IF(IF(tiedot!$B6="A",tiedot!AE6,IF(tiedot!$B6="B",tiedot!Z6,IF(tiedot!$B6="C",tiedot!U6,IF(tiedot!$B6="D",tiedot!P6,IF(tiedot!$B6="E",tiedot!K6,IF(tiedot!$B6="F",tiedot!F6,0))))))=0,"",IF(tiedot!$B6="A",tiedot!AE6,IF(tiedot!$B6="B",tiedot!Z6,IF(tiedot!$B6="C",tiedot!U6,IF(tiedot!$B6="D",tiedot!P6,IF(tiedot!$B6="E",tiedot!K6,IF(tiedot!$B6="F",tiedot!F6,0)))))))</f>
        <v>0.295138888888889</v>
      </c>
      <c r="AL7" s="254">
        <f>IF(IF(tiedot!$B6="A",tiedot!AF6,IF(tiedot!$B6="B",tiedot!AA6,IF(tiedot!$B6="C",tiedot!V6,IF(tiedot!$B6="D",tiedot!Q6,IF(tiedot!$B6="E",tiedot!L6,IF(tiedot!$B6="F",tiedot!G6,0))))))=0,"",IF(tiedot!$B6="A",tiedot!AF6,IF(tiedot!$B6="B",tiedot!AA6,IF(tiedot!$B6="C",tiedot!V6,IF(tiedot!$B6="D",tiedot!Q6,IF(tiedot!$B6="E",tiedot!L6,IF(tiedot!$B6="F",tiedot!G6,0)))))))</f>
        <v>0.133333333333333</v>
      </c>
      <c r="AM7" s="209">
        <f>IF(IF(tiedot!$B6="A",tiedot!AG6,IF(tiedot!$B6="B",tiedot!AB6,IF(tiedot!$B6="C",tiedot!W6,IF(tiedot!$B6="D",tiedot!R6,IF(tiedot!$B6="E",tiedot!M6,IF(tiedot!$B6="F",tiedot!H6,0))))))=0,"",IF(tiedot!$B6="A",tiedot!AG6,IF(tiedot!$B6="B",tiedot!AB6,IF(tiedot!$B6="C",tiedot!W6,IF(tiedot!$B6="D",tiedot!R6,IF(tiedot!$B6="E",tiedot!M6,IF(tiedot!$B6="F",tiedot!H6,0)))))))</f>
        <v>0.154166666666667</v>
      </c>
      <c r="AN7" s="259">
        <f>IF(OR(AND(tiedot!$B6="A",tiedot!AH6&gt;0),AND(tiedot!$B6="B",tiedot!AC6&gt;0),AND(tiedot!$B6="C",tiedot!X6&gt;0),AND(tiedot!$B6="D",tiedot!S6&gt;0),AND(tiedot!$B6="E",tiedot!N6&gt;0),AND(tiedot!$B6="F",tiedot!I6&gt;0)),"Hyl",ROUND(SUM(AK7:AM7)/60,7))</f>
        <v>0.0097106</v>
      </c>
      <c r="AO7" s="211">
        <f>IF(AN7="Hyl","",ROUND(PERCENTRANK(AN$3:AN$37,ROUND(AN7,7))*(COUNT(AN$3:AN$37)-1)+1,0))</f>
        <v>2</v>
      </c>
      <c r="AP7" s="212">
        <f>IF(AN7="Hyl","",AN7/AN$1*1000)</f>
        <v>0.00867017857142857</v>
      </c>
      <c r="AQ7" s="224">
        <f>SUM(tiedot!J6,tiedot!O6,tiedot!T6,tiedot!Y6,tiedot!AD6)/60</f>
        <v>0.006608796296296301</v>
      </c>
      <c r="AR7" s="212">
        <f>AQ7/(D7-1)</f>
        <v>0.0022029320987654337</v>
      </c>
      <c r="AS7" s="225" t="str">
        <f>tiedot!A6</f>
        <v>Nella Rontu</v>
      </c>
    </row>
    <row r="8" spans="1:45" s="226" customFormat="1" ht="12">
      <c r="A8" s="227">
        <v>6</v>
      </c>
      <c r="B8" s="228" t="str">
        <f>tiedot!A7</f>
        <v>Emilia Välimaa</v>
      </c>
      <c r="C8" s="229" t="str">
        <f>tiedot!B7</f>
        <v>A</v>
      </c>
      <c r="D8" s="230">
        <f>tiedot!C7</f>
        <v>4</v>
      </c>
      <c r="E8" s="263">
        <f>tiedot!E7</f>
        <v>0.03503472222222222</v>
      </c>
      <c r="F8" s="232">
        <f>E8/(IF(K8="",0,J$1)+IF(Q8="",0,P$1)+IF(W8="",0,V$1)+IF(AC8="",0,AB$1)+IF(AI8="",0,AH$1)+IF(AO8="",0,AN$1))*1000</f>
        <v>0.009171393251890633</v>
      </c>
      <c r="G8" s="264">
        <f>IF(IF(tiedot!$B7="A",tiedot!F7,IF(tiedot!$B7="B",tiedot!AE7,IF(tiedot!$B7="C",tiedot!Z7,IF(tiedot!$B7="D",tiedot!U7,IF(tiedot!$B7="E",tiedot!P7,IF(tiedot!$B7="F",tiedot!K7,0))))))=0,"",IF(tiedot!$B7="A",tiedot!F7,IF(tiedot!$B7="B",tiedot!AE7,IF(tiedot!$B7="C",tiedot!Z7,IF(tiedot!$B7="D",tiedot!U7,IF(tiedot!$B7="E",tiedot!P7,IF(tiedot!$B7="F",tiedot!K7,0)))))))</f>
        <v>0.132638888888889</v>
      </c>
      <c r="H8" s="234">
        <f>IF(IF(tiedot!$B7="A",tiedot!G7,IF(tiedot!$B7="B",tiedot!AF7,IF(tiedot!$B7="C",tiedot!AA7,IF(tiedot!$B7="D",tiedot!V7,IF(tiedot!$B7="E",tiedot!Q7,IF(tiedot!$B7="F",tiedot!L7,0))))))=0,"",IF(tiedot!$B7="A",tiedot!G7,IF(tiedot!$B7="B",tiedot!AF7,IF(tiedot!$B7="C",tiedot!AA7,IF(tiedot!$B7="D",tiedot!V7,IF(tiedot!$B7="E",tiedot!Q7,IF(tiedot!$B7="F",tiedot!L7,0)))))))</f>
        <v>0.160416666666667</v>
      </c>
      <c r="I8" s="235">
        <f>IF(IF(tiedot!$B7="A",tiedot!H7,IF(tiedot!$B7="B",tiedot!AG7,IF(tiedot!$B7="C",tiedot!AB7,IF(tiedot!$B7="D",tiedot!W7,IF(tiedot!$B7="E",tiedot!R7,IF(tiedot!$B7="F",tiedot!M7,0))))))=0,"",IF(tiedot!$B7="A",tiedot!H7,IF(tiedot!$B7="B",tiedot!AG7,IF(tiedot!$B7="C",tiedot!AB7,IF(tiedot!$B7="D",tiedot!W7,IF(tiedot!$B7="E",tiedot!R7,IF(tiedot!$B7="F",tiedot!M7,0)))))))</f>
        <v>0.35972222222222205</v>
      </c>
      <c r="J8" s="265">
        <f>IF(OR(AND(tiedot!$B7="A",tiedot!I7&gt;0),AND(tiedot!$B7="B",tiedot!AH7&gt;0),AND(tiedot!$B7="C",tiedot!AC7&gt;0),AND(tiedot!$B7="D",tiedot!X7&gt;0),AND(tiedot!$B7="E",tiedot!S7&gt;0),AND(tiedot!$B7="F",tiedot!N7&gt;0)),"Hyl",ROUND(SUM(G8:I8)/60,7))</f>
        <v>0.0108796</v>
      </c>
      <c r="K8" s="237">
        <f>IF(J8="Hyl","",ROUND(PERCENTRANK(J$3:J$37,ROUND(J8,7))*(COUNT(J$3:J$37)-1)+1,0))</f>
        <v>5</v>
      </c>
      <c r="L8" s="232">
        <f>IF(J8="Hyl","",J8/J$1*1000)</f>
        <v>0.01016785046728972</v>
      </c>
      <c r="M8" s="238">
        <f>IF(IF(tiedot!$B7="A",tiedot!K7,IF(tiedot!$B7="B",tiedot!F7,IF(tiedot!$B7="C",tiedot!AE7,IF(tiedot!$B7="D",tiedot!Z7,IF(tiedot!$B7="E",tiedot!U7,IF(tiedot!$B7="F",tiedot!P7,0))))))=0,"",IF(tiedot!$B7="A",tiedot!K7,IF(tiedot!$B7="B",tiedot!F7,IF(tiedot!$B7="C",tiedot!AE7,IF(tiedot!$B7="D",tiedot!Z7,IF(tiedot!$B7="E",tiedot!U7,IF(tiedot!$B7="F",tiedot!P7,0)))))))</f>
        <v>0.161805555555556</v>
      </c>
      <c r="N8" s="234">
        <f>IF(IF(tiedot!$B7="A",tiedot!L7,IF(tiedot!$B7="B",tiedot!G7,IF(tiedot!$B7="C",tiedot!AF7,IF(tiedot!$B7="D",tiedot!AA7,IF(tiedot!$B7="E",tiedot!V7,IF(tiedot!$B7="F",tiedot!Q7,0))))))=0,"",IF(tiedot!$B7="A",tiedot!L7,IF(tiedot!$B7="B",tiedot!G7,IF(tiedot!$B7="C",tiedot!AF7,IF(tiedot!$B7="D",tiedot!AA7,IF(tiedot!$B7="E",tiedot!V7,IF(tiedot!$B7="F",tiedot!Q7,0)))))))</f>
        <v>0.163194444444444</v>
      </c>
      <c r="O8" s="235">
        <f>IF(IF(tiedot!$B7="A",tiedot!M7,IF(tiedot!$B7="B",tiedot!H7,IF(tiedot!$B7="C",tiedot!AG7,IF(tiedot!$B7="D",tiedot!AB7,IF(tiedot!$B7="E",tiedot!W7,IF(tiedot!$B7="F",tiedot!R7,0))))))=0,"",IF(tiedot!$B7="A",tiedot!M7,IF(tiedot!$B7="B",tiedot!H7,IF(tiedot!$B7="C",tiedot!AG7,IF(tiedot!$B7="D",tiedot!AB7,IF(tiedot!$B7="E",tiedot!W7,IF(tiedot!$B7="F",tiedot!R7,0)))))))</f>
        <v>0.139583333333333</v>
      </c>
      <c r="P8" s="239">
        <f>IF(OR(AND(tiedot!$B7="A",tiedot!N7&gt;0),AND(tiedot!$B7="B",tiedot!I7&gt;0),AND(tiedot!$B7="C",tiedot!AH7&gt;0),AND(tiedot!$B7="D",tiedot!AC7&gt;0),AND(tiedot!$B7="E",tiedot!X7&gt;0),AND(tiedot!$B7="F",tiedot!S7&gt;0)),"Hyl",ROUND(SUM(M8:O8)/60,7))</f>
        <v>0.0077431</v>
      </c>
      <c r="Q8" s="240">
        <f>IF(P8="Hyl","",ROUND(PERCENTRANK(P$3:P$37,ROUND(P8,7))*(COUNT(P$3:P$37)-1)+1,0))</f>
        <v>6</v>
      </c>
      <c r="R8" s="232">
        <f>IF(P8="Hyl","",P8/P$1*1000)</f>
        <v>0.007901122448979591</v>
      </c>
      <c r="S8" s="238">
        <f>IF(IF(tiedot!$B7="A",tiedot!P7,IF(tiedot!$B7="B",tiedot!K7,IF(tiedot!$B7="C",tiedot!F7,IF(tiedot!$B7="D",tiedot!AE7,IF(tiedot!$B7="E",tiedot!Z7,IF(tiedot!$B7="F",tiedot!U7,0))))))=0,"",IF(tiedot!$B7="A",tiedot!P7,IF(tiedot!$B7="B",tiedot!K7,IF(tiedot!$B7="C",tiedot!F7,IF(tiedot!$B7="D",tiedot!AE7,IF(tiedot!$B7="E",tiedot!Z7,IF(tiedot!$B7="F",tiedot!U7,0)))))))</f>
        <v>0.16458333333333303</v>
      </c>
      <c r="T8" s="234">
        <f>IF(IF(tiedot!$B7="A",tiedot!Q7,IF(tiedot!$B7="B",tiedot!L7,IF(tiedot!$B7="C",tiedot!G7,IF(tiedot!$B7="D",tiedot!AF7,IF(tiedot!$B7="E",tiedot!AA7,IF(tiedot!$B7="F",tiedot!V7,0))))))=0,"",IF(tiedot!$B7="A",tiedot!Q7,IF(tiedot!$B7="B",tiedot!L7,IF(tiedot!$B7="C",tiedot!G7,IF(tiedot!$B7="D",tiedot!AF7,IF(tiedot!$B7="E",tiedot!AA7,IF(tiedot!$B7="F",tiedot!V7,0)))))))</f>
        <v>0.1</v>
      </c>
      <c r="U8" s="235">
        <f>IF(IF(tiedot!$B7="A",tiedot!R7,IF(tiedot!$B7="B",tiedot!M7,IF(tiedot!$B7="C",tiedot!H7,IF(tiedot!$B7="D",tiedot!AG7,IF(tiedot!$B7="E",tiedot!AB7,IF(tiedot!$B7="F",tiedot!W7,0))))))=0,"",IF(tiedot!$B7="A",tiedot!R7,IF(tiedot!$B7="B",tiedot!M7,IF(tiedot!$B7="C",tiedot!H7,IF(tiedot!$B7="D",tiedot!AG7,IF(tiedot!$B7="E",tiedot!AB7,IF(tiedot!$B7="F",tiedot!W7,0)))))))</f>
        <v>0.21805555555555603</v>
      </c>
      <c r="V8" s="241">
        <f>IF(OR(AND(tiedot!$B7="A",tiedot!S7&gt;0),AND(tiedot!$B7="B",tiedot!N7&gt;0),AND(tiedot!$B7="C",tiedot!I7&gt;0),AND(tiedot!$B7="D",tiedot!AH7&gt;0),AND(tiedot!$B7="E",tiedot!AC7&gt;0),AND(tiedot!$B7="F",tiedot!X7&gt;0)),"Hyl",ROUND(SUM(S8:U8)/60,7))</f>
        <v>0.008044</v>
      </c>
      <c r="W8" s="237">
        <f>IF(V8="Hyl","",ROUND(PERCENTRANK(V$3:V$37,ROUND(V8,7))*(COUNT(V$3:V$37)-1)+1,0))</f>
        <v>11</v>
      </c>
      <c r="X8" s="232">
        <f>IF(V8="Hyl","",V8/V$1*1000)</f>
        <v>0.008839560439560442</v>
      </c>
      <c r="Y8" s="238"/>
      <c r="Z8" s="234"/>
      <c r="AA8" s="235"/>
      <c r="AB8" s="241"/>
      <c r="AC8" s="237"/>
      <c r="AD8" s="232"/>
      <c r="AE8" s="266">
        <f>IF(IF(tiedot!$B7="A",tiedot!Z7,IF(tiedot!$B7="B",tiedot!U7,IF(tiedot!$B7="C",tiedot!P7,IF(tiedot!$B7="D",tiedot!K7,IF(tiedot!$B7="E",tiedot!F7,IF(tiedot!$B7="F",tiedot!AE7,0))))))=0,"",IF(tiedot!$B7="A",tiedot!Z7,IF(tiedot!$B7="B",tiedot!U7,IF(tiedot!$B7="C",tiedot!P7,IF(tiedot!$B7="D",tiedot!K7,IF(tiedot!$B7="E",tiedot!F7,IF(tiedot!$B7="F",tiedot!AE7,0)))))))</f>
        <v>0.20486111111111102</v>
      </c>
      <c r="AF8" s="234">
        <f>IF(IF(tiedot!$B7="A",tiedot!AA7,IF(tiedot!$B7="B",tiedot!V7,IF(tiedot!$B7="C",tiedot!Q7,IF(tiedot!$B7="D",tiedot!L7,IF(tiedot!$B7="E",tiedot!G7,IF(tiedot!$B7="F",tiedot!AF7,0))))))=0,"",IF(tiedot!$B7="A",tiedot!AA7,IF(tiedot!$B7="B",tiedot!V7,IF(tiedot!$B7="C",tiedot!Q7,IF(tiedot!$B7="D",tiedot!L7,IF(tiedot!$B7="E",tiedot!G7,IF(tiedot!$B7="F",tiedot!AF7,0)))))))</f>
        <v>0.297222222222222</v>
      </c>
      <c r="AG8" s="242">
        <f>IF(IF(tiedot!$B7="A",tiedot!AB7,IF(tiedot!$B7="B",tiedot!W7,IF(tiedot!$B7="C",tiedot!R7,IF(tiedot!$B7="D",tiedot!M7,IF(tiedot!$B7="E",tiedot!H7,IF(tiedot!$B7="F",tiedot!AG7,0))))))=0,"",IF(tiedot!$B7="A",tiedot!AB7,IF(tiedot!$B7="B",tiedot!W7,IF(tiedot!$B7="C",tiedot!R7,IF(tiedot!$B7="D",tiedot!M7,IF(tiedot!$B7="E",tiedot!H7,IF(tiedot!$B7="F",tiedot!AG7,0)))))))</f>
      </c>
      <c r="AH8" s="243">
        <f>IF(OR(AND(tiedot!$B7="A",tiedot!AC7&gt;0),AND(tiedot!$B7="B",tiedot!X7&gt;0),AND(tiedot!$B7="C",tiedot!S7&gt;0),AND(tiedot!$B7="D",tiedot!N7&gt;0),AND(tiedot!$B7="E",tiedot!I7&gt;0),AND(tiedot!$B7="F",tiedot!AH7&gt;0)),"Hyl",ROUND(SUM(AE8:AG8)/60,7))</f>
        <v>0.0083681</v>
      </c>
      <c r="AI8" s="240">
        <f>IF(AH8="Hyl","",ROUND(PERCENTRANK(AH$3:AH$37,ROUND(AH8,7))*(COUNT(AH$3:AH$37)-1)+1,0))</f>
        <v>6</v>
      </c>
      <c r="AJ8" s="232">
        <f>IF(AH8="Hyl","",AH8/AH$1*1000)</f>
        <v>0.009730348837209302</v>
      </c>
      <c r="AK8" s="238"/>
      <c r="AL8" s="234"/>
      <c r="AM8" s="235"/>
      <c r="AN8" s="241"/>
      <c r="AO8" s="237"/>
      <c r="AP8" s="232"/>
      <c r="AQ8" s="244">
        <f>SUM(tiedot!J7,tiedot!O7,tiedot!T7,tiedot!Y7,tiedot!AD7)/60</f>
        <v>0.0062847222222222315</v>
      </c>
      <c r="AR8" s="232">
        <f>AQ8/(D8-1)</f>
        <v>0.0020949074074074103</v>
      </c>
      <c r="AS8" s="245" t="str">
        <f>tiedot!A7</f>
        <v>Emilia Välimaa</v>
      </c>
    </row>
    <row r="9" spans="1:45" s="226" customFormat="1" ht="12">
      <c r="A9" s="246">
        <v>7</v>
      </c>
      <c r="B9" s="247" t="str">
        <f>tiedot!A8</f>
        <v>Antti Reiman</v>
      </c>
      <c r="C9" s="179" t="str">
        <f>tiedot!B8</f>
        <v>A</v>
      </c>
      <c r="D9" s="180">
        <f>tiedot!C8</f>
        <v>4</v>
      </c>
      <c r="E9" s="248">
        <f>tiedot!E8</f>
        <v>0.035416666666666666</v>
      </c>
      <c r="F9" s="182">
        <f>E9/(IF(K9="",0,J$1)+IF(Q9="",0,P$1)+IF(W9="",0,V$1)+IF(AC9="",0,AB$1)+IF(AI9="",0,AH$1)+IF(AO9="",0,AN$1))*1000</f>
        <v>0.009271378708551483</v>
      </c>
      <c r="G9" s="249">
        <f>IF(IF(tiedot!$B8="A",tiedot!F8,IF(tiedot!$B8="B",tiedot!AE8,IF(tiedot!$B8="C",tiedot!Z8,IF(tiedot!$B8="D",tiedot!U8,IF(tiedot!$B8="E",tiedot!P8,IF(tiedot!$B8="F",tiedot!K8,0))))))=0,"",IF(tiedot!$B8="A",tiedot!F8,IF(tiedot!$B8="B",tiedot!AE8,IF(tiedot!$B8="C",tiedot!Z8,IF(tiedot!$B8="D",tiedot!U8,IF(tiedot!$B8="E",tiedot!P8,IF(tiedot!$B8="F",tiedot!K8,0)))))))</f>
        <v>0.19375</v>
      </c>
      <c r="H9" s="189">
        <f>IF(IF(tiedot!$B8="A",tiedot!G8,IF(tiedot!$B8="B",tiedot!AF8,IF(tiedot!$B8="C",tiedot!AA8,IF(tiedot!$B8="D",tiedot!V8,IF(tiedot!$B8="E",tiedot!Q8,IF(tiedot!$B8="F",tiedot!L8,0))))))=0,"",IF(tiedot!$B8="A",tiedot!G8,IF(tiedot!$B8="B",tiedot!AF8,IF(tiedot!$B8="C",tiedot!AA8,IF(tiedot!$B8="D",tiedot!V8,IF(tiedot!$B8="E",tiedot!Q8,IF(tiedot!$B8="F",tiedot!L8,0)))))))</f>
        <v>0.138888888888889</v>
      </c>
      <c r="I9" s="250">
        <f>IF(IF(tiedot!$B8="A",tiedot!H8,IF(tiedot!$B8="B",tiedot!AG8,IF(tiedot!$B8="C",tiedot!AB8,IF(tiedot!$B8="D",tiedot!W8,IF(tiedot!$B8="E",tiedot!R8,IF(tiedot!$B8="F",tiedot!M8,0))))))=0,"",IF(tiedot!$B8="A",tiedot!H8,IF(tiedot!$B8="B",tiedot!AG8,IF(tiedot!$B8="C",tiedot!AB8,IF(tiedot!$B8="D",tiedot!W8,IF(tiedot!$B8="E",tiedot!R8,IF(tiedot!$B8="F",tiedot!M8,0)))))))</f>
        <v>0.47152777777777805</v>
      </c>
      <c r="J9" s="251">
        <f>IF(OR(AND(tiedot!$B8="A",tiedot!I8&gt;0),AND(tiedot!$B8="B",tiedot!AH8&gt;0),AND(tiedot!$B8="C",tiedot!AC8&gt;0),AND(tiedot!$B8="D",tiedot!X8&gt;0),AND(tiedot!$B8="E",tiedot!S8&gt;0),AND(tiedot!$B8="F",tiedot!N8&gt;0)),"Hyl",ROUND(SUM(G9:I9)/60,7))</f>
        <v>0.0134028</v>
      </c>
      <c r="K9" s="187">
        <f>IF(J9="Hyl","",ROUND(PERCENTRANK(J$3:J$37,ROUND(J9,7))*(COUNT(J$3:J$37)-1)+1,0))</f>
        <v>9</v>
      </c>
      <c r="L9" s="182">
        <f>IF(J9="Hyl","",J9/J$1*1000)</f>
        <v>0.012525981308411215</v>
      </c>
      <c r="M9" s="188">
        <f>IF(IF(tiedot!$B8="A",tiedot!K8,IF(tiedot!$B8="B",tiedot!F8,IF(tiedot!$B8="C",tiedot!AE8,IF(tiedot!$B8="D",tiedot!Z8,IF(tiedot!$B8="E",tiedot!U8,IF(tiedot!$B8="F",tiedot!P8,0))))))=0,"",IF(tiedot!$B8="A",tiedot!K8,IF(tiedot!$B8="B",tiedot!F8,IF(tiedot!$B8="C",tiedot!AE8,IF(tiedot!$B8="D",tiedot!Z8,IF(tiedot!$B8="E",tiedot!U8,IF(tiedot!$B8="F",tiedot!P8,0)))))))</f>
        <v>0.1375</v>
      </c>
      <c r="N9" s="189">
        <f>IF(IF(tiedot!$B8="A",tiedot!L8,IF(tiedot!$B8="B",tiedot!G8,IF(tiedot!$B8="C",tiedot!AF8,IF(tiedot!$B8="D",tiedot!AA8,IF(tiedot!$B8="E",tiedot!V8,IF(tiedot!$B8="F",tiedot!Q8,0))))))=0,"",IF(tiedot!$B8="A",tiedot!L8,IF(tiedot!$B8="B",tiedot!G8,IF(tiedot!$B8="C",tiedot!AF8,IF(tiedot!$B8="D",tiedot!AA8,IF(tiedot!$B8="E",tiedot!V8,IF(tiedot!$B8="F",tiedot!Q8,0)))))))</f>
        <v>0.161111111111111</v>
      </c>
      <c r="O9" s="190">
        <f>IF(IF(tiedot!$B8="A",tiedot!M8,IF(tiedot!$B8="B",tiedot!H8,IF(tiedot!$B8="C",tiedot!AG8,IF(tiedot!$B8="D",tiedot!AB8,IF(tiedot!$B8="E",tiedot!W8,IF(tiedot!$B8="F",tiedot!R8,0))))))=0,"",IF(tiedot!$B8="A",tiedot!M8,IF(tiedot!$B8="B",tiedot!H8,IF(tiedot!$B8="C",tiedot!AG8,IF(tiedot!$B8="D",tiedot!AB8,IF(tiedot!$B8="E",tiedot!W8,IF(tiedot!$B8="F",tiedot!R8,0)))))))</f>
        <v>0.11666666666666702</v>
      </c>
      <c r="P9" s="252">
        <f>IF(OR(AND(tiedot!$B8="A",tiedot!N8&gt;0),AND(tiedot!$B8="B",tiedot!I8&gt;0),AND(tiedot!$B8="C",tiedot!AH8&gt;0),AND(tiedot!$B8="D",tiedot!AC8&gt;0),AND(tiedot!$B8="E",tiedot!X8&gt;0),AND(tiedot!$B8="F",tiedot!S8&gt;0)),"Hyl",ROUND(SUM(M9:O9)/60,7))</f>
        <v>0.0069213</v>
      </c>
      <c r="Q9" s="192">
        <f>IF(P9="Hyl","",ROUND(PERCENTRANK(P$3:P$37,ROUND(P9,7))*(COUNT(P$3:P$37)-1)+1,0))</f>
        <v>4</v>
      </c>
      <c r="R9" s="182">
        <f>IF(P9="Hyl","",P9/P$1*1000)</f>
        <v>0.007062551020408163</v>
      </c>
      <c r="S9" s="188">
        <f>IF(IF(tiedot!$B8="A",tiedot!P8,IF(tiedot!$B8="B",tiedot!K8,IF(tiedot!$B8="C",tiedot!F8,IF(tiedot!$B8="D",tiedot!AE8,IF(tiedot!$B8="E",tiedot!Z8,IF(tiedot!$B8="F",tiedot!U8,0))))))=0,"",IF(tiedot!$B8="A",tiedot!P8,IF(tiedot!$B8="B",tiedot!K8,IF(tiedot!$B8="C",tiedot!F8,IF(tiedot!$B8="D",tiedot!AE8,IF(tiedot!$B8="E",tiedot!Z8,IF(tiedot!$B8="F",tiedot!U8,0)))))))</f>
        <v>0.12083333333333302</v>
      </c>
      <c r="T9" s="267">
        <f>IF(IF(tiedot!$B8="A",tiedot!Q8,IF(tiedot!$B8="B",tiedot!L8,IF(tiedot!$B8="C",tiedot!G8,IF(tiedot!$B8="D",tiedot!AF8,IF(tiedot!$B8="E",tiedot!AA8,IF(tiedot!$B8="F",tiedot!V8,0))))))=0,"",IF(tiedot!$B8="A",tiedot!Q8,IF(tiedot!$B8="B",tiedot!L8,IF(tiedot!$B8="C",tiedot!G8,IF(tiedot!$B8="D",tiedot!AF8,IF(tiedot!$B8="E",tiedot!AA8,IF(tiedot!$B8="F",tiedot!V8,0)))))))</f>
        <v>0.0826388888888889</v>
      </c>
      <c r="U9" s="268">
        <f>IF(IF(tiedot!$B8="A",tiedot!R8,IF(tiedot!$B8="B",tiedot!M8,IF(tiedot!$B8="C",tiedot!H8,IF(tiedot!$B8="D",tiedot!AG8,IF(tiedot!$B8="E",tiedot!AB8,IF(tiedot!$B8="F",tiedot!W8,0))))))=0,"",IF(tiedot!$B8="A",tiedot!R8,IF(tiedot!$B8="B",tiedot!M8,IF(tiedot!$B8="C",tiedot!H8,IF(tiedot!$B8="D",tiedot!AG8,IF(tiedot!$B8="E",tiedot!AB8,IF(tiedot!$B8="F",tiedot!W8,0)))))))</f>
        <v>0.176388888888889</v>
      </c>
      <c r="V9" s="269">
        <f>IF(OR(AND(tiedot!$B8="A",tiedot!S8&gt;0),AND(tiedot!$B8="B",tiedot!N8&gt;0),AND(tiedot!$B8="C",tiedot!I8&gt;0),AND(tiedot!$B8="D",tiedot!AH8&gt;0),AND(tiedot!$B8="E",tiedot!AC8&gt;0),AND(tiedot!$B8="F",tiedot!X8&gt;0)),"Hyl",ROUND(SUM(S9:U9)/60,7))</f>
        <v>0.006331</v>
      </c>
      <c r="W9" s="187">
        <f>IF(V9="Hyl","",ROUND(PERCENTRANK(V$3:V$37,ROUND(V9,7))*(COUNT(V$3:V$37)-1)+1,0))</f>
        <v>3</v>
      </c>
      <c r="X9" s="182">
        <f>IF(V9="Hyl","",V9/V$1*1000)</f>
        <v>0.006957142857142857</v>
      </c>
      <c r="Y9" s="188"/>
      <c r="Z9" s="189"/>
      <c r="AA9" s="190"/>
      <c r="AB9" s="195"/>
      <c r="AC9" s="187"/>
      <c r="AD9" s="182"/>
      <c r="AE9" s="188">
        <f>IF(IF(tiedot!$B8="A",tiedot!Z8,IF(tiedot!$B8="B",tiedot!U8,IF(tiedot!$B8="C",tiedot!P8,IF(tiedot!$B8="D",tiedot!K8,IF(tiedot!$B8="E",tiedot!F8,IF(tiedot!$B8="F",tiedot!AE8,0))))))=0,"",IF(tiedot!$B8="A",tiedot!Z8,IF(tiedot!$B8="B",tiedot!U8,IF(tiedot!$B8="C",tiedot!P8,IF(tiedot!$B8="D",tiedot!K8,IF(tiedot!$B8="E",tiedot!F8,IF(tiedot!$B8="F",tiedot!AE8,0)))))))</f>
        <v>0.24861111111111103</v>
      </c>
      <c r="AF9" s="189">
        <f>IF(IF(tiedot!$B8="A",tiedot!AA8,IF(tiedot!$B8="B",tiedot!V8,IF(tiedot!$B8="C",tiedot!Q8,IF(tiedot!$B8="D",tiedot!L8,IF(tiedot!$B8="E",tiedot!G8,IF(tiedot!$B8="F",tiedot!AF8,0))))))=0,"",IF(tiedot!$B8="A",tiedot!AA8,IF(tiedot!$B8="B",tiedot!V8,IF(tiedot!$B8="C",tiedot!Q8,IF(tiedot!$B8="D",tiedot!L8,IF(tiedot!$B8="E",tiedot!G8,IF(tiedot!$B8="F",tiedot!AF8,0)))))))</f>
        <v>0.277083333333333</v>
      </c>
      <c r="AG9" s="197">
        <f>IF(IF(tiedot!$B8="A",tiedot!AB8,IF(tiedot!$B8="B",tiedot!W8,IF(tiedot!$B8="C",tiedot!R8,IF(tiedot!$B8="D",tiedot!M8,IF(tiedot!$B8="E",tiedot!H8,IF(tiedot!$B8="F",tiedot!AG8,0))))))=0,"",IF(tiedot!$B8="A",tiedot!AB8,IF(tiedot!$B8="B",tiedot!W8,IF(tiedot!$B8="C",tiedot!R8,IF(tiedot!$B8="D",tiedot!M8,IF(tiedot!$B8="E",tiedot!H8,IF(tiedot!$B8="F",tiedot!AG8,0)))))))</f>
      </c>
      <c r="AH9" s="198">
        <f>IF(OR(AND(tiedot!$B8="A",tiedot!AC8&gt;0),AND(tiedot!$B8="B",tiedot!X8&gt;0),AND(tiedot!$B8="C",tiedot!S8&gt;0),AND(tiedot!$B8="D",tiedot!N8&gt;0),AND(tiedot!$B8="E",tiedot!I8&gt;0),AND(tiedot!$B8="F",tiedot!AH8&gt;0)),"Hyl",ROUND(SUM(AE9:AG9)/60,7))</f>
        <v>0.0087616</v>
      </c>
      <c r="AI9" s="192">
        <f>IF(AH9="Hyl","",ROUND(PERCENTRANK(AH$3:AH$37,ROUND(AH9,7))*(COUNT(AH$3:AH$37)-1)+1,0))</f>
        <v>7</v>
      </c>
      <c r="AJ9" s="182">
        <f>IF(AH9="Hyl","",AH9/AH$1*1000)</f>
        <v>0.010187906976744186</v>
      </c>
      <c r="AK9" s="188"/>
      <c r="AL9" s="189"/>
      <c r="AM9" s="190"/>
      <c r="AN9" s="195"/>
      <c r="AO9" s="187"/>
      <c r="AP9" s="182"/>
      <c r="AQ9" s="199">
        <f>SUM(tiedot!J8,tiedot!O8,tiedot!T8,tiedot!Y8,tiedot!AD8)/60</f>
        <v>0.004594907407407413</v>
      </c>
      <c r="AR9" s="182">
        <f>AQ9/(D9-1)</f>
        <v>0.0015316358024691377</v>
      </c>
      <c r="AS9" s="200" t="str">
        <f>tiedot!A8</f>
        <v>Antti Reiman</v>
      </c>
    </row>
    <row r="10" spans="1:45" s="226" customFormat="1" ht="12">
      <c r="A10" s="202">
        <v>11</v>
      </c>
      <c r="B10" s="203" t="str">
        <f>tiedot!A12</f>
        <v>Laura Korpela</v>
      </c>
      <c r="C10" s="204" t="str">
        <f>tiedot!B12</f>
        <v>A</v>
      </c>
      <c r="D10" s="205">
        <f>tiedot!C12</f>
        <v>4</v>
      </c>
      <c r="E10" s="253">
        <f>tiedot!E12</f>
        <v>0.03651620370370374</v>
      </c>
      <c r="F10" s="182">
        <f>E10/(IF(K10="",0,J$1)+IF(Q10="",0,P$1)+IF(W10="",0,V$1)+IF(AC10="",0,AB$1)+IF(AI10="",0,AH$1)+IF(AO10="",0,AN$1))*1000</f>
        <v>0.008884721095791663</v>
      </c>
      <c r="G10" s="207">
        <f>IF(IF(tiedot!$B12="A",tiedot!F12,IF(tiedot!$B12="B",tiedot!AE12,IF(tiedot!$B12="C",tiedot!Z12,IF(tiedot!$B12="D",tiedot!U12,IF(tiedot!$B12="E",tiedot!P12,IF(tiedot!$B12="F",tiedot!K12,0))))))=0,"",IF(tiedot!$B12="A",tiedot!F12,IF(tiedot!$B12="B",tiedot!AE12,IF(tiedot!$B12="C",tiedot!Z12,IF(tiedot!$B12="D",tiedot!U12,IF(tiedot!$B12="E",tiedot!P12,IF(tiedot!$B12="F",tiedot!K12,0)))))))</f>
        <v>0.152777777777778</v>
      </c>
      <c r="H10" s="208">
        <f>IF(IF(tiedot!$B12="A",tiedot!G12,IF(tiedot!$B12="B",tiedot!AF12,IF(tiedot!$B12="C",tiedot!AA12,IF(tiedot!$B12="D",tiedot!V12,IF(tiedot!$B12="E",tiedot!Q12,IF(tiedot!$B12="F",tiedot!L12,0))))))=0,"",IF(tiedot!$B12="A",tiedot!G12,IF(tiedot!$B12="B",tiedot!AF12,IF(tiedot!$B12="C",tiedot!AA12,IF(tiedot!$B12="D",tiedot!V12,IF(tiedot!$B12="E",tiedot!Q12,IF(tiedot!$B12="F",tiedot!L12,0)))))))</f>
        <v>0.154861111111111</v>
      </c>
      <c r="I10" s="258">
        <f>IF(IF(tiedot!$B12="A",tiedot!H12,IF(tiedot!$B12="B",tiedot!AG12,IF(tiedot!$B12="C",tiedot!AB12,IF(tiedot!$B12="D",tiedot!W12,IF(tiedot!$B12="E",tiedot!R12,IF(tiedot!$B12="F",tiedot!M12,0))))))=0,"",IF(tiedot!$B12="A",tiedot!H12,IF(tiedot!$B12="B",tiedot!AG12,IF(tiedot!$B12="C",tiedot!AB12,IF(tiedot!$B12="D",tiedot!W12,IF(tiedot!$B12="E",tiedot!R12,IF(tiedot!$B12="F",tiedot!M12,0)))))))</f>
        <v>0.216666666666667</v>
      </c>
      <c r="J10" s="210">
        <f>IF(OR(AND(tiedot!$B12="A",tiedot!I12&gt;0),AND(tiedot!$B12="B",tiedot!AH12&gt;0),AND(tiedot!$B12="C",tiedot!AC12&gt;0),AND(tiedot!$B12="D",tiedot!X12&gt;0),AND(tiedot!$B12="E",tiedot!S12&gt;0),AND(tiedot!$B12="F",tiedot!N12&gt;0)),"Hyl",ROUND(SUM(G10:I10)/60,7))</f>
        <v>0.0087384</v>
      </c>
      <c r="K10" s="211">
        <f>IF(J10="Hyl","",ROUND(PERCENTRANK(J$3:J$37,ROUND(J10,7))*(COUNT(J$3:J$37)-1)+1,0))</f>
        <v>4</v>
      </c>
      <c r="L10" s="212">
        <f>IF(J10="Hyl","",J10/J$1*1000)</f>
        <v>0.008166728971962616</v>
      </c>
      <c r="M10" s="213">
        <f>IF(IF(tiedot!$B12="A",tiedot!K12,IF(tiedot!$B12="B",tiedot!F12,IF(tiedot!$B12="C",tiedot!AE12,IF(tiedot!$B12="D",tiedot!Z12,IF(tiedot!$B12="E",tiedot!U12,IF(tiedot!$B12="F",tiedot!P12,0))))))=0,"",IF(tiedot!$B12="A",tiedot!K12,IF(tiedot!$B12="B",tiedot!F12,IF(tiedot!$B12="C",tiedot!AE12,IF(tiedot!$B12="D",tiedot!Z12,IF(tiedot!$B12="E",tiedot!U12,IF(tiedot!$B12="F",tiedot!P12,0)))))))</f>
        <v>0.186805555555556</v>
      </c>
      <c r="N10" s="208">
        <f>IF(IF(tiedot!$B12="A",tiedot!L12,IF(tiedot!$B12="B",tiedot!G12,IF(tiedot!$B12="C",tiedot!AF12,IF(tiedot!$B12="D",tiedot!AA12,IF(tiedot!$B12="E",tiedot!V12,IF(tiedot!$B12="F",tiedot!Q12,0))))))=0,"",IF(tiedot!$B12="A",tiedot!L12,IF(tiedot!$B12="B",tiedot!G12,IF(tiedot!$B12="C",tiedot!AF12,IF(tiedot!$B12="D",tiedot!AA12,IF(tiedot!$B12="E",tiedot!V12,IF(tiedot!$B12="F",tiedot!Q12,0)))))))</f>
        <v>0.17222222222222203</v>
      </c>
      <c r="O10" s="209">
        <f>IF(IF(tiedot!$B12="A",tiedot!M12,IF(tiedot!$B12="B",tiedot!H12,IF(tiedot!$B12="C",tiedot!AG12,IF(tiedot!$B12="D",tiedot!AB12,IF(tiedot!$B12="E",tiedot!W12,IF(tiedot!$B12="F",tiedot!R12,0))))))=0,"",IF(tiedot!$B12="A",tiedot!M12,IF(tiedot!$B12="B",tiedot!H12,IF(tiedot!$B12="C",tiedot!AG12,IF(tiedot!$B12="D",tiedot!AB12,IF(tiedot!$B12="E",tiedot!W12,IF(tiedot!$B12="F",tiedot!R12,0)))))))</f>
        <v>0.154166666666667</v>
      </c>
      <c r="P10" s="257">
        <f>IF(OR(AND(tiedot!$B12="A",tiedot!N12&gt;0),AND(tiedot!$B12="B",tiedot!I12&gt;0),AND(tiedot!$B12="C",tiedot!AH12&gt;0),AND(tiedot!$B12="D",tiedot!AC12&gt;0),AND(tiedot!$B12="E",tiedot!X12&gt;0),AND(tiedot!$B12="F",tiedot!S12&gt;0)),"Hyl",ROUND(SUM(M10:O10)/60,7))</f>
        <v>0.0085532</v>
      </c>
      <c r="Q10" s="216">
        <f>IF(P10="Hyl","",ROUND(PERCENTRANK(P$3:P$37,ROUND(P10,7))*(COUNT(P$3:P$37)-1)+1,0))</f>
        <v>9</v>
      </c>
      <c r="R10" s="212">
        <f>IF(P10="Hyl","",P10/P$1*1000)</f>
        <v>0.008727755102040817</v>
      </c>
      <c r="S10" s="213">
        <f>IF(IF(tiedot!$B12="A",tiedot!P12,IF(tiedot!$B12="B",tiedot!K12,IF(tiedot!$B12="C",tiedot!F12,IF(tiedot!$B12="D",tiedot!AE12,IF(tiedot!$B12="E",tiedot!Z12,IF(tiedot!$B12="F",tiedot!U12,0))))))=0,"",IF(tiedot!$B12="A",tiedot!P12,IF(tiedot!$B12="B",tiedot!K12,IF(tiedot!$B12="C",tiedot!F12,IF(tiedot!$B12="D",tiedot!AE12,IF(tiedot!$B12="E",tiedot!Z12,IF(tiedot!$B12="F",tiedot!U12,0)))))))</f>
        <v>0.10277777777777777</v>
      </c>
      <c r="T10" s="208">
        <f>IF(IF(tiedot!$B12="A",tiedot!Q12,IF(tiedot!$B12="B",tiedot!L12,IF(tiedot!$B12="C",tiedot!G12,IF(tiedot!$B12="D",tiedot!AF12,IF(tiedot!$B12="E",tiedot!AA12,IF(tiedot!$B12="F",tiedot!V12,0))))))=0,"",IF(tiedot!$B12="A",tiedot!Q12,IF(tiedot!$B12="B",tiedot!L12,IF(tiedot!$B12="C",tiedot!G12,IF(tiedot!$B12="D",tiedot!AF12,IF(tiedot!$B12="E",tiedot!AA12,IF(tiedot!$B12="F",tiedot!V12,0)))))))</f>
        <v>0.12222222222222222</v>
      </c>
      <c r="U10" s="209">
        <f>IF(IF(tiedot!$B12="A",tiedot!R12,IF(tiedot!$B12="B",tiedot!M12,IF(tiedot!$B12="C",tiedot!H12,IF(tiedot!$B12="D",tiedot!AG12,IF(tiedot!$B12="E",tiedot!AB12,IF(tiedot!$B12="F",tiedot!W12,0))))))=0,"",IF(tiedot!$B12="A",tiedot!R12,IF(tiedot!$B12="B",tiedot!M12,IF(tiedot!$B12="C",tiedot!H12,IF(tiedot!$B12="D",tiedot!AG12,IF(tiedot!$B12="E",tiedot!AB12,IF(tiedot!$B12="F",tiedot!W12,0)))))))</f>
        <v>0.25277777777777777</v>
      </c>
      <c r="V10" s="220">
        <f>IF(OR(AND(tiedot!$B12="A",tiedot!S12&gt;0),AND(tiedot!$B12="B",tiedot!N12&gt;0),AND(tiedot!$B12="C",tiedot!I12&gt;0),AND(tiedot!$B12="D",tiedot!AH12&gt;0),AND(tiedot!$B12="E",tiedot!AC12&gt;0),AND(tiedot!$B12="F",tiedot!X12&gt;0)),"Hyl",ROUND(SUM(S10:U10)/60,7))</f>
        <v>0.007963</v>
      </c>
      <c r="W10" s="211">
        <f>IF(V10="Hyl","",ROUND(PERCENTRANK(V$3:V$37,ROUND(V10,7))*(COUNT(V$3:V$37)-1)+1,0))</f>
        <v>10</v>
      </c>
      <c r="X10" s="212">
        <f>IF(V10="Hyl","",V10/V$1*1000)</f>
        <v>0.00875054945054945</v>
      </c>
      <c r="Y10" s="213">
        <f>IF(IF(tiedot!$B12="A",tiedot!U12,IF(tiedot!$B12="B",tiedot!P12,IF(tiedot!$B12="C",tiedot!K12,IF(tiedot!$B12="D",tiedot!F12,IF(tiedot!$B12="E",tiedot!AE12,IF(tiedot!$B12="F",tiedot!Z12,0))))))=0,"",IF(tiedot!$B12="A",tiedot!U12,IF(tiedot!$B12="B",tiedot!P12,IF(tiedot!$B12="C",tiedot!K12,IF(tiedot!$B12="D",tiedot!F12,IF(tiedot!$B12="E",tiedot!AE12,IF(tiedot!$B12="F",tiedot!Z12,0)))))))</f>
        <v>0.31805555555555604</v>
      </c>
      <c r="Z10" s="254">
        <f>IF(IF(tiedot!$B12="A",tiedot!V12,IF(tiedot!$B12="B",tiedot!Q12,IF(tiedot!$B12="C",tiedot!L12,IF(tiedot!$B12="D",tiedot!G12,IF(tiedot!$B12="E",tiedot!AF12,IF(tiedot!$B12="F",tiedot!AA12,0))))))=0,"",IF(tiedot!$B12="A",tiedot!V12,IF(tiedot!$B12="B",tiedot!Q12,IF(tiedot!$B12="C",tiedot!L12,IF(tiedot!$B12="D",tiedot!G12,IF(tiedot!$B12="E",tiedot!AF12,IF(tiedot!$B12="F",tiedot!AA12,0)))))))</f>
        <v>0.223611111111111</v>
      </c>
      <c r="AA10" s="209">
        <f>IF(IF(tiedot!$B12="A",tiedot!W12,IF(tiedot!$B12="B",tiedot!R12,IF(tiedot!$B12="C",tiedot!M12,IF(tiedot!$B12="D",tiedot!H12,IF(tiedot!$B12="E",tiedot!AG12,IF(tiedot!$B12="F",tiedot!AB12,0))))))=0,"",IF(tiedot!$B12="A",tiedot!W12,IF(tiedot!$B12="B",tiedot!R12,IF(tiedot!$B12="C",tiedot!M12,IF(tiedot!$B12="D",tiedot!H12,IF(tiedot!$B12="E",tiedot!AG12,IF(tiedot!$B12="F",tiedot!AB12,0)))))))</f>
        <v>0.13402777777777802</v>
      </c>
      <c r="AB10" s="270">
        <f>IF(OR(AND(tiedot!$B12="A",tiedot!X12&gt;0),AND(tiedot!$B12="B",tiedot!S12&gt;0),AND(tiedot!$B12="C",tiedot!N12&gt;0),AND(tiedot!$B12="D",tiedot!I12&gt;0),AND(tiedot!$B12="E",tiedot!AH12&gt;0),AND(tiedot!$B12="F",tiedot!AC12&gt;0)),"Hyl",ROUND(SUM(Y10:AA10)/60,7))</f>
        <v>0.0112616</v>
      </c>
      <c r="AC10" s="211">
        <f>IF(AB10="Hyl","",ROUND(PERCENTRANK(AB$3:AB$37,ROUND(AB10,7))*(COUNT(AB$3:AB$37)-1)+1,0))</f>
        <v>3</v>
      </c>
      <c r="AD10" s="212">
        <f>IF(AB10="Hyl","",AB10/AB$1*1000)</f>
        <v>0.009792695652173914</v>
      </c>
      <c r="AE10" s="213"/>
      <c r="AF10" s="208"/>
      <c r="AG10" s="221"/>
      <c r="AH10" s="271"/>
      <c r="AI10" s="216"/>
      <c r="AJ10" s="212"/>
      <c r="AK10" s="213"/>
      <c r="AL10" s="208"/>
      <c r="AM10" s="209"/>
      <c r="AN10" s="220"/>
      <c r="AO10" s="211"/>
      <c r="AP10" s="212"/>
      <c r="AQ10" s="224">
        <f>SUM(tiedot!J12,tiedot!O12,tiedot!T12,tiedot!Y12,tiedot!AD12)/60</f>
        <v>0.006782407407407408</v>
      </c>
      <c r="AR10" s="212">
        <f>AQ10/(D10-1)</f>
        <v>0.002260802469135803</v>
      </c>
      <c r="AS10" s="225" t="str">
        <f>tiedot!A12</f>
        <v>Laura Korpela</v>
      </c>
    </row>
    <row r="11" spans="1:45" s="226" customFormat="1" ht="12">
      <c r="A11" s="202">
        <v>8</v>
      </c>
      <c r="B11" s="203" t="str">
        <f>tiedot!A9</f>
        <v>Emilia Vuori</v>
      </c>
      <c r="C11" s="204" t="str">
        <f>tiedot!B9</f>
        <v>C</v>
      </c>
      <c r="D11" s="205" t="str">
        <f>tiedot!C9</f>
        <v>4</v>
      </c>
      <c r="E11" s="253">
        <f>tiedot!E9</f>
        <v>0.037002314814814835</v>
      </c>
      <c r="F11" s="182">
        <f>E11/(IF(K11="",0,J$1)+IF(Q11="",0,P$1)+IF(W11="",0,V$1)+IF(AC11="",0,AB$1)+IF(AI11="",0,AH$1)+IF(AO11="",0,AN$1))*1000</f>
        <v>0.009158988815548226</v>
      </c>
      <c r="G11" s="207"/>
      <c r="H11" s="208"/>
      <c r="I11" s="209"/>
      <c r="J11" s="210"/>
      <c r="K11" s="211"/>
      <c r="L11" s="212"/>
      <c r="M11" s="213"/>
      <c r="N11" s="208"/>
      <c r="O11" s="209"/>
      <c r="P11" s="257"/>
      <c r="Q11" s="216"/>
      <c r="R11" s="212"/>
      <c r="S11" s="213">
        <f>IF(IF(tiedot!$B9="A",tiedot!P9,IF(tiedot!$B9="B",tiedot!K9,IF(tiedot!$B9="C",tiedot!F9,IF(tiedot!$B9="D",tiedot!AE9,IF(tiedot!$B9="E",tiedot!Z9,IF(tiedot!$B9="F",tiedot!U9,0))))))=0,"",IF(tiedot!$B9="A",tiedot!P9,IF(tiedot!$B9="B",tiedot!K9,IF(tiedot!$B9="C",tiedot!F9,IF(tiedot!$B9="D",tiedot!AE9,IF(tiedot!$B9="E",tiedot!Z9,IF(tiedot!$B9="F",tiedot!U9,0)))))))</f>
        <v>0.0826388888888889</v>
      </c>
      <c r="T11" s="208">
        <f>IF(IF(tiedot!$B9="A",tiedot!Q9,IF(tiedot!$B9="B",tiedot!L9,IF(tiedot!$B9="C",tiedot!G9,IF(tiedot!$B9="D",tiedot!AF9,IF(tiedot!$B9="E",tiedot!AA9,IF(tiedot!$B9="F",tiedot!V9,0))))))=0,"",IF(tiedot!$B9="A",tiedot!Q9,IF(tiedot!$B9="B",tiedot!L9,IF(tiedot!$B9="C",tiedot!G9,IF(tiedot!$B9="D",tiedot!AF9,IF(tiedot!$B9="E",tiedot!AA9,IF(tiedot!$B9="F",tiedot!V9,0)))))))</f>
        <v>0.10277777777777801</v>
      </c>
      <c r="U11" s="209">
        <f>IF(IF(tiedot!$B9="A",tiedot!R9,IF(tiedot!$B9="B",tiedot!M9,IF(tiedot!$B9="C",tiedot!H9,IF(tiedot!$B9="D",tiedot!AG9,IF(tiedot!$B9="E",tiedot!AB9,IF(tiedot!$B9="F",tiedot!W9,0))))))=0,"",IF(tiedot!$B9="A",tiedot!R9,IF(tiedot!$B9="B",tiedot!M9,IF(tiedot!$B9="C",tiedot!H9,IF(tiedot!$B9="D",tiedot!AG9,IF(tiedot!$B9="E",tiedot!AB9,IF(tiedot!$B9="F",tiedot!W9,0)))))))</f>
        <v>0.21041666666666703</v>
      </c>
      <c r="V11" s="220">
        <f>IF(OR(AND(tiedot!$B9="A",tiedot!S9&gt;0),AND(tiedot!$B9="B",tiedot!N9&gt;0),AND(tiedot!$B9="C",tiedot!I9&gt;0),AND(tiedot!$B9="D",tiedot!AH9&gt;0),AND(tiedot!$B9="E",tiedot!AC9&gt;0),AND(tiedot!$B9="F",tiedot!X9&gt;0)),"Hyl",ROUND(SUM(S11:U11)/60,7))</f>
        <v>0.0065972</v>
      </c>
      <c r="W11" s="211">
        <f>IF(V11="Hyl","",ROUND(PERCENTRANK(V$3:V$37,ROUND(V11,7))*(COUNT(V$3:V$37)-1)+1,0))</f>
        <v>4</v>
      </c>
      <c r="X11" s="212">
        <f>IF(V11="Hyl","",V11/V$1*1000)</f>
        <v>0.00724967032967033</v>
      </c>
      <c r="Y11" s="213">
        <f>IF(IF(tiedot!$B9="A",tiedot!U9,IF(tiedot!$B9="B",tiedot!P9,IF(tiedot!$B9="C",tiedot!K9,IF(tiedot!$B9="D",tiedot!F9,IF(tiedot!$B9="E",tiedot!AE9,IF(tiedot!$B9="F",tiedot!Z9,0))))))=0,"",IF(tiedot!$B9="A",tiedot!U9,IF(tiedot!$B9="B",tiedot!P9,IF(tiedot!$B9="C",tiedot!K9,IF(tiedot!$B9="D",tiedot!F9,IF(tiedot!$B9="E",tiedot!AE9,IF(tiedot!$B9="F",tiedot!Z9,0)))))))</f>
        <v>0.320833333333333</v>
      </c>
      <c r="Z11" s="208">
        <f>IF(IF(tiedot!$B9="A",tiedot!V9,IF(tiedot!$B9="B",tiedot!Q9,IF(tiedot!$B9="C",tiedot!L9,IF(tiedot!$B9="D",tiedot!G9,IF(tiedot!$B9="E",tiedot!AF9,IF(tiedot!$B9="F",tiedot!AA9,0))))))=0,"",IF(tiedot!$B9="A",tiedot!V9,IF(tiedot!$B9="B",tiedot!Q9,IF(tiedot!$B9="C",tiedot!L9,IF(tiedot!$B9="D",tiedot!G9,IF(tiedot!$B9="E",tiedot!AF9,IF(tiedot!$B9="F",tiedot!AA9,0)))))))</f>
        <v>0.34375000000000006</v>
      </c>
      <c r="AA11" s="214">
        <f>IF(IF(tiedot!$B9="A",tiedot!W9,IF(tiedot!$B9="B",tiedot!R9,IF(tiedot!$B9="C",tiedot!M9,IF(tiedot!$B9="D",tiedot!H9,IF(tiedot!$B9="E",tiedot!AG9,IF(tiedot!$B9="F",tiedot!AB9,0))))))=0,"",IF(tiedot!$B9="A",tiedot!W9,IF(tiedot!$B9="B",tiedot!R9,IF(tiedot!$B9="C",tiedot!M9,IF(tiedot!$B9="D",tiedot!H9,IF(tiedot!$B9="E",tiedot!AG9,IF(tiedot!$B9="F",tiedot!AB9,0)))))))</f>
        <v>0.0916666666666667</v>
      </c>
      <c r="AB11" s="220">
        <f>IF(OR(AND(tiedot!$B9="A",tiedot!X9&gt;0),AND(tiedot!$B9="B",tiedot!S9&gt;0),AND(tiedot!$B9="C",tiedot!N9&gt;0),AND(tiedot!$B9="D",tiedot!I9&gt;0),AND(tiedot!$B9="E",tiedot!AH9&gt;0),AND(tiedot!$B9="F",tiedot!AC9&gt;0)),"Hyl",ROUND(SUM(Y11:AA11)/60,7))</f>
        <v>0.0126042</v>
      </c>
      <c r="AC11" s="211">
        <f>IF(AB11="Hyl","",ROUND(PERCENTRANK(AB$3:AB$37,ROUND(AB11,7))*(COUNT(AB$3:AB$37)-1)+1,0))</f>
        <v>5</v>
      </c>
      <c r="AD11" s="212">
        <f>IF(AB11="Hyl","",AB11/AB$1*1000)</f>
        <v>0.010960173913043478</v>
      </c>
      <c r="AE11" s="213">
        <f>IF(IF(tiedot!$B9="A",tiedot!Z9,IF(tiedot!$B9="B",tiedot!U9,IF(tiedot!$B9="C",tiedot!P9,IF(tiedot!$B9="D",tiedot!K9,IF(tiedot!$B9="E",tiedot!F9,IF(tiedot!$B9="F",tiedot!AE9,0))))))=0,"",IF(tiedot!$B9="A",tiedot!Z9,IF(tiedot!$B9="B",tiedot!U9,IF(tiedot!$B9="C",tiedot!P9,IF(tiedot!$B9="D",tiedot!K9,IF(tiedot!$B9="E",tiedot!F9,IF(tiedot!$B9="F",tiedot!AE9,0)))))))</f>
        <v>0.25277777777777805</v>
      </c>
      <c r="AF11" s="254">
        <f>IF(IF(tiedot!$B9="A",tiedot!AA9,IF(tiedot!$B9="B",tiedot!V9,IF(tiedot!$B9="C",tiedot!Q9,IF(tiedot!$B9="D",tiedot!L9,IF(tiedot!$B9="E",tiedot!G9,IF(tiedot!$B9="F",tiedot!AF9,0))))))=0,"",IF(tiedot!$B9="A",tiedot!AA9,IF(tiedot!$B9="B",tiedot!V9,IF(tiedot!$B9="C",tiedot!Q9,IF(tiedot!$B9="D",tiedot!L9,IF(tiedot!$B9="E",tiedot!G9,IF(tiedot!$B9="F",tiedot!AF9,0)))))))</f>
        <v>0.207638888888889</v>
      </c>
      <c r="AG11" s="221">
        <f>IF(IF(tiedot!$B9="A",tiedot!AB9,IF(tiedot!$B9="B",tiedot!W9,IF(tiedot!$B9="C",tiedot!R9,IF(tiedot!$B9="D",tiedot!M9,IF(tiedot!$B9="E",tiedot!H9,IF(tiedot!$B9="F",tiedot!AG9,0))))))=0,"",IF(tiedot!$B9="A",tiedot!AB9,IF(tiedot!$B9="B",tiedot!W9,IF(tiedot!$B9="C",tiedot!R9,IF(tiedot!$B9="D",tiedot!M9,IF(tiedot!$B9="E",tiedot!H9,IF(tiedot!$B9="F",tiedot!AG9,0)))))))</f>
      </c>
      <c r="AH11" s="271">
        <f>IF(OR(AND(tiedot!$B9="A",tiedot!AC9&gt;0),AND(tiedot!$B9="B",tiedot!X9&gt;0),AND(tiedot!$B9="C",tiedot!S9&gt;0),AND(tiedot!$B9="D",tiedot!N9&gt;0),AND(tiedot!$B9="E",tiedot!I9&gt;0),AND(tiedot!$B9="F",tiedot!AH9&gt;0)),"Hyl",ROUND(SUM(AE11:AG11)/60,7))</f>
        <v>0.0076736</v>
      </c>
      <c r="AI11" s="216">
        <f>IF(AH11="Hyl","",ROUND(PERCENTRANK(AH$3:AH$37,ROUND(AH11,7))*(COUNT(AH$3:AH$37)-1)+1,0))</f>
        <v>4</v>
      </c>
      <c r="AJ11" s="212">
        <f>IF(AH11="Hyl","",AH11/AH$1*1000)</f>
        <v>0.00892279069767442</v>
      </c>
      <c r="AK11" s="260">
        <f>IF(IF(tiedot!$B9="A",tiedot!AE9,IF(tiedot!$B9="B",tiedot!Z9,IF(tiedot!$B9="C",tiedot!U9,IF(tiedot!$B9="D",tiedot!P9,IF(tiedot!$B9="E",tiedot!K9,IF(tiedot!$B9="F",tiedot!F9,0))))))=0,"",IF(tiedot!$B9="A",tiedot!AE9,IF(tiedot!$B9="B",tiedot!Z9,IF(tiedot!$B9="C",tiedot!U9,IF(tiedot!$B9="D",tiedot!P9,IF(tiedot!$B9="E",tiedot!K9,IF(tiedot!$B9="F",tiedot!F9,0)))))))</f>
        <v>0.279861111111111</v>
      </c>
      <c r="AL11" s="208">
        <f>IF(IF(tiedot!$B9="A",tiedot!AF9,IF(tiedot!$B9="B",tiedot!AA9,IF(tiedot!$B9="C",tiedot!V9,IF(tiedot!$B9="D",tiedot!Q9,IF(tiedot!$B9="E",tiedot!L9,IF(tiedot!$B9="F",tiedot!G9,0))))))=0,"",IF(tiedot!$B9="A",tiedot!AF9,IF(tiedot!$B9="B",tiedot!AA9,IF(tiedot!$B9="C",tiedot!V9,IF(tiedot!$B9="D",tiedot!Q9,IF(tiedot!$B9="E",tiedot!L9,IF(tiedot!$B9="F",tiedot!G9,0)))))))</f>
        <v>0.191666666666667</v>
      </c>
      <c r="AM11" s="255">
        <f>IF(IF(tiedot!$B9="A",tiedot!AG9,IF(tiedot!$B9="B",tiedot!AB9,IF(tiedot!$B9="C",tiedot!W9,IF(tiedot!$B9="D",tiedot!R9,IF(tiedot!$B9="E",tiedot!M9,IF(tiedot!$B9="F",tiedot!H9,0))))))=0,"",IF(tiedot!$B9="A",tiedot!AG9,IF(tiedot!$B9="B",tiedot!AB9,IF(tiedot!$B9="C",tiedot!W9,IF(tiedot!$B9="D",tiedot!R9,IF(tiedot!$B9="E",tiedot!M9,IF(tiedot!$B9="F",tiedot!H9,0)))))))</f>
        <v>0.13611111111111102</v>
      </c>
      <c r="AN11" s="270">
        <f>IF(OR(AND(tiedot!$B9="A",tiedot!AH9&gt;0),AND(tiedot!$B9="B",tiedot!AC9&gt;0),AND(tiedot!$B9="C",tiedot!X9&gt;0),AND(tiedot!$B9="D",tiedot!S9&gt;0),AND(tiedot!$B9="E",tiedot!N9&gt;0),AND(tiedot!$B9="F",tiedot!I9&gt;0)),"Hyl",ROUND(SUM(AK11:AM11)/60,7))</f>
        <v>0.0101273</v>
      </c>
      <c r="AO11" s="211">
        <f>IF(AN11="Hyl","",ROUND(PERCENTRANK(AN$3:AN$37,ROUND(AN11,7))*(COUNT(AN$3:AN$37)-1)+1,0))</f>
        <v>3</v>
      </c>
      <c r="AP11" s="212">
        <f>IF(AN11="Hyl","",AN11/AN$1*1000)</f>
        <v>0.009042232142857144</v>
      </c>
      <c r="AQ11" s="224">
        <f>SUM(tiedot!J9,tiedot!O9,tiedot!T9,tiedot!Y9,tiedot!AD9)/60</f>
        <v>0.009548611111111117</v>
      </c>
      <c r="AR11" s="212">
        <f>AQ11/(D11-1)</f>
        <v>0.0031828703703703724</v>
      </c>
      <c r="AS11" s="225" t="str">
        <f>tiedot!A9</f>
        <v>Emilia Vuori</v>
      </c>
    </row>
    <row r="12" spans="1:45" s="226" customFormat="1" ht="12">
      <c r="A12" s="227">
        <v>9</v>
      </c>
      <c r="B12" s="228" t="str">
        <f>tiedot!A10</f>
        <v>Renja Roos</v>
      </c>
      <c r="C12" s="229" t="str">
        <f>tiedot!B10</f>
        <v>A</v>
      </c>
      <c r="D12" s="230">
        <f>tiedot!C10</f>
        <v>4</v>
      </c>
      <c r="E12" s="263">
        <f>tiedot!E10</f>
        <v>0.04207175925925922</v>
      </c>
      <c r="F12" s="232">
        <f>E12/(IF(K12="",0,J$1)+IF(Q12="",0,P$1)+IF(W12="",0,V$1)+IF(AC12="",0,AB$1)+IF(AI12="",0,AH$1)+IF(AO12="",0,AN$1))*1000</f>
        <v>0.011013549544308696</v>
      </c>
      <c r="G12" s="233">
        <f>IF(IF(tiedot!$B10="A",tiedot!F10,IF(tiedot!$B10="B",tiedot!AE10,IF(tiedot!$B10="C",tiedot!Z10,IF(tiedot!$B10="D",tiedot!U10,IF(tiedot!$B10="E",tiedot!P10,IF(tiedot!$B10="F",tiedot!K10,0))))))=0,"",IF(tiedot!$B10="A",tiedot!F10,IF(tiedot!$B10="B",tiedot!AE10,IF(tiedot!$B10="C",tiedot!Z10,IF(tiedot!$B10="D",tiedot!U10,IF(tiedot!$B10="E",tiedot!P10,IF(tiedot!$B10="F",tiedot!K10,0)))))))</f>
        <v>0.133333333333333</v>
      </c>
      <c r="H12" s="272">
        <f>IF(IF(tiedot!$B10="A",tiedot!G10,IF(tiedot!$B10="B",tiedot!AF10,IF(tiedot!$B10="C",tiedot!AA10,IF(tiedot!$B10="D",tiedot!V10,IF(tiedot!$B10="E",tiedot!Q10,IF(tiedot!$B10="F",tiedot!L10,0))))))=0,"",IF(tiedot!$B10="A",tiedot!G10,IF(tiedot!$B10="B",tiedot!AF10,IF(tiedot!$B10="C",tiedot!AA10,IF(tiedot!$B10="D",tiedot!V10,IF(tiedot!$B10="E",tiedot!Q10,IF(tiedot!$B10="F",tiedot!L10,0)))))))</f>
        <v>0.22847222222222202</v>
      </c>
      <c r="I12" s="273">
        <f>IF(IF(tiedot!$B10="A",tiedot!H10,IF(tiedot!$B10="B",tiedot!AG10,IF(tiedot!$B10="C",tiedot!AB10,IF(tiedot!$B10="D",tiedot!W10,IF(tiedot!$B10="E",tiedot!R10,IF(tiedot!$B10="F",tiedot!M10,0))))))=0,"",IF(tiedot!$B10="A",tiedot!H10,IF(tiedot!$B10="B",tiedot!AG10,IF(tiedot!$B10="C",tiedot!AB10,IF(tiedot!$B10="D",tiedot!W10,IF(tiedot!$B10="E",tiedot!R10,IF(tiedot!$B10="F",tiedot!M10,0)))))))</f>
        <v>0.6625</v>
      </c>
      <c r="J12" s="265">
        <f>IF(OR(AND(tiedot!$B10="A",tiedot!I10&gt;0),AND(tiedot!$B10="B",tiedot!AH10&gt;0),AND(tiedot!$B10="C",tiedot!AC10&gt;0),AND(tiedot!$B10="D",tiedot!X10&gt;0),AND(tiedot!$B10="E",tiedot!S10&gt;0),AND(tiedot!$B10="F",tiedot!N10&gt;0)),"Hyl",ROUND(SUM(G12:I12)/60,7))</f>
        <v>0.0170718</v>
      </c>
      <c r="K12" s="237">
        <f>IF(J12="Hyl","",ROUND(PERCENTRANK(J$3:J$37,ROUND(J12,7))*(COUNT(J$3:J$37)-1)+1,0))</f>
        <v>10</v>
      </c>
      <c r="L12" s="232">
        <f>IF(J12="Hyl","",J12/J$1*1000)</f>
        <v>0.01595495327102804</v>
      </c>
      <c r="M12" s="238">
        <f>IF(IF(tiedot!$B10="A",tiedot!K10,IF(tiedot!$B10="B",tiedot!F10,IF(tiedot!$B10="C",tiedot!AE10,IF(tiedot!$B10="D",tiedot!Z10,IF(tiedot!$B10="E",tiedot!U10,IF(tiedot!$B10="F",tiedot!P10,0))))))=0,"",IF(tiedot!$B10="A",tiedot!K10,IF(tiedot!$B10="B",tiedot!F10,IF(tiedot!$B10="C",tiedot!AE10,IF(tiedot!$B10="D",tiedot!Z10,IF(tiedot!$B10="E",tiedot!U10,IF(tiedot!$B10="F",tiedot!P10,0)))))))</f>
        <v>0.148611111111111</v>
      </c>
      <c r="N12" s="234">
        <f>IF(IF(tiedot!$B10="A",tiedot!L10,IF(tiedot!$B10="B",tiedot!G10,IF(tiedot!$B10="C",tiedot!AF10,IF(tiedot!$B10="D",tiedot!AA10,IF(tiedot!$B10="E",tiedot!V10,IF(tiedot!$B10="F",tiedot!Q10,0))))))=0,"",IF(tiedot!$B10="A",tiedot!L10,IF(tiedot!$B10="B",tiedot!G10,IF(tiedot!$B10="C",tiedot!AF10,IF(tiedot!$B10="D",tiedot!AA10,IF(tiedot!$B10="E",tiedot!V10,IF(tiedot!$B10="F",tiedot!Q10,0)))))))</f>
        <v>0.20347222222222203</v>
      </c>
      <c r="O12" s="235">
        <f>IF(IF(tiedot!$B10="A",tiedot!M10,IF(tiedot!$B10="B",tiedot!H10,IF(tiedot!$B10="C",tiedot!AG10,IF(tiedot!$B10="D",tiedot!AB10,IF(tiedot!$B10="E",tiedot!W10,IF(tiedot!$B10="F",tiedot!R10,0))))))=0,"",IF(tiedot!$B10="A",tiedot!M10,IF(tiedot!$B10="B",tiedot!H10,IF(tiedot!$B10="C",tiedot!AG10,IF(tiedot!$B10="D",tiedot!AB10,IF(tiedot!$B10="E",tiedot!W10,IF(tiedot!$B10="F",tiedot!R10,0)))))))</f>
        <v>0.147916666666667</v>
      </c>
      <c r="P12" s="239">
        <f>IF(OR(AND(tiedot!$B10="A",tiedot!N10&gt;0),AND(tiedot!$B10="B",tiedot!I10&gt;0),AND(tiedot!$B10="C",tiedot!AH10&gt;0),AND(tiedot!$B10="D",tiedot!AC10&gt;0),AND(tiedot!$B10="E",tiedot!X10&gt;0),AND(tiedot!$B10="F",tiedot!S10&gt;0)),"Hyl",ROUND(SUM(M12:O12)/60,7))</f>
        <v>0.0083333</v>
      </c>
      <c r="Q12" s="240">
        <f>IF(P12="Hyl","",ROUND(PERCENTRANK(P$3:P$37,ROUND(P12,7))*(COUNT(P$3:P$37)-1)+1,0))</f>
        <v>7</v>
      </c>
      <c r="R12" s="232">
        <f>IF(P12="Hyl","",P12/P$1*1000)</f>
        <v>0.008503367346938774</v>
      </c>
      <c r="S12" s="238">
        <f>IF(IF(tiedot!$B10="A",tiedot!P10,IF(tiedot!$B10="B",tiedot!K10,IF(tiedot!$B10="C",tiedot!F10,IF(tiedot!$B10="D",tiedot!AE10,IF(tiedot!$B10="E",tiedot!Z10,IF(tiedot!$B10="F",tiedot!U10,0))))))=0,"",IF(tiedot!$B10="A",tiedot!P10,IF(tiedot!$B10="B",tiedot!K10,IF(tiedot!$B10="C",tiedot!F10,IF(tiedot!$B10="D",tiedot!AE10,IF(tiedot!$B10="E",tiedot!Z10,IF(tiedot!$B10="F",tiedot!U10,0)))))))</f>
        <v>0.119444444444444</v>
      </c>
      <c r="T12" s="234">
        <f>IF(IF(tiedot!$B10="A",tiedot!Q10,IF(tiedot!$B10="B",tiedot!L10,IF(tiedot!$B10="C",tiedot!G10,IF(tiedot!$B10="D",tiedot!AF10,IF(tiedot!$B10="E",tiedot!AA10,IF(tiedot!$B10="F",tiedot!V10,0))))))=0,"",IF(tiedot!$B10="A",tiedot!Q10,IF(tiedot!$B10="B",tiedot!L10,IF(tiedot!$B10="C",tiedot!G10,IF(tiedot!$B10="D",tiedot!AF10,IF(tiedot!$B10="E",tiedot!AA10,IF(tiedot!$B10="F",tiedot!V10,0)))))))</f>
        <v>0.11458333333333301</v>
      </c>
      <c r="U12" s="235">
        <f>IF(IF(tiedot!$B10="A",tiedot!R10,IF(tiedot!$B10="B",tiedot!M10,IF(tiedot!$B10="C",tiedot!H10,IF(tiedot!$B10="D",tiedot!AG10,IF(tiedot!$B10="E",tiedot!AB10,IF(tiedot!$B10="F",tiedot!W10,0))))))=0,"",IF(tiedot!$B10="A",tiedot!R10,IF(tiedot!$B10="B",tiedot!M10,IF(tiedot!$B10="C",tiedot!H10,IF(tiedot!$B10="D",tiedot!AG10,IF(tiedot!$B10="E",tiedot!AB10,IF(tiedot!$B10="F",tiedot!W10,0)))))))</f>
        <v>0.22083333333333302</v>
      </c>
      <c r="V12" s="241">
        <f>IF(OR(AND(tiedot!$B10="A",tiedot!S10&gt;0),AND(tiedot!$B10="B",tiedot!N10&gt;0),AND(tiedot!$B10="C",tiedot!I10&gt;0),AND(tiedot!$B10="D",tiedot!AH10&gt;0),AND(tiedot!$B10="E",tiedot!AC10&gt;0),AND(tiedot!$B10="F",tiedot!X10&gt;0)),"Hyl",ROUND(SUM(S12:U12)/60,7))</f>
        <v>0.007581</v>
      </c>
      <c r="W12" s="237">
        <f>IF(V12="Hyl","",ROUND(PERCENTRANK(V$3:V$37,ROUND(V12,7))*(COUNT(V$3:V$37)-1)+1,0))</f>
        <v>8</v>
      </c>
      <c r="X12" s="232">
        <f>IF(V12="Hyl","",V12/V$1*1000)</f>
        <v>0.00833076923076923</v>
      </c>
      <c r="Y12" s="238"/>
      <c r="Z12" s="234"/>
      <c r="AA12" s="235"/>
      <c r="AB12" s="241"/>
      <c r="AC12" s="237"/>
      <c r="AD12" s="232"/>
      <c r="AE12" s="238">
        <f>IF(IF(tiedot!$B10="A",tiedot!Z10,IF(tiedot!$B10="B",tiedot!U10,IF(tiedot!$B10="C",tiedot!P10,IF(tiedot!$B10="D",tiedot!K10,IF(tiedot!$B10="E",tiedot!F10,IF(tiedot!$B10="F",tiedot!AE10,0))))))=0,"",IF(tiedot!$B10="A",tiedot!Z10,IF(tiedot!$B10="B",tiedot!U10,IF(tiedot!$B10="C",tiedot!P10,IF(tiedot!$B10="D",tiedot!K10,IF(tiedot!$B10="E",tiedot!F10,IF(tiedot!$B10="F",tiedot!AE10,0)))))))</f>
        <v>0.281944444444444</v>
      </c>
      <c r="AF12" s="234">
        <f>IF(IF(tiedot!$B10="A",tiedot!AA10,IF(tiedot!$B10="B",tiedot!V10,IF(tiedot!$B10="C",tiedot!Q10,IF(tiedot!$B10="D",tiedot!L10,IF(tiedot!$B10="E",tiedot!G10,IF(tiedot!$B10="F",tiedot!AF10,0))))))=0,"",IF(tiedot!$B10="A",tiedot!AA10,IF(tiedot!$B10="B",tiedot!V10,IF(tiedot!$B10="C",tiedot!Q10,IF(tiedot!$B10="D",tiedot!L10,IF(tiedot!$B10="E",tiedot!G10,IF(tiedot!$B10="F",tiedot!AF10,0)))))))</f>
        <v>0.263194444444444</v>
      </c>
      <c r="AG12" s="242">
        <f>IF(IF(tiedot!$B10="A",tiedot!AB10,IF(tiedot!$B10="B",tiedot!W10,IF(tiedot!$B10="C",tiedot!R10,IF(tiedot!$B10="D",tiedot!M10,IF(tiedot!$B10="E",tiedot!H10,IF(tiedot!$B10="F",tiedot!AG10,0))))))=0,"",IF(tiedot!$B10="A",tiedot!AB10,IF(tiedot!$B10="B",tiedot!W10,IF(tiedot!$B10="C",tiedot!R10,IF(tiedot!$B10="D",tiedot!M10,IF(tiedot!$B10="E",tiedot!H10,IF(tiedot!$B10="F",tiedot!AG10,0)))))))</f>
      </c>
      <c r="AH12" s="243">
        <f>IF(OR(AND(tiedot!$B10="A",tiedot!AC10&gt;0),AND(tiedot!$B10="B",tiedot!X10&gt;0),AND(tiedot!$B10="C",tiedot!S10&gt;0),AND(tiedot!$B10="D",tiedot!N10&gt;0),AND(tiedot!$B10="E",tiedot!I10&gt;0),AND(tiedot!$B10="F",tiedot!AH10&gt;0)),"Hyl",ROUND(SUM(AE12:AG12)/60,7))</f>
        <v>0.0090856</v>
      </c>
      <c r="AI12" s="240">
        <f>IF(AH12="Hyl","",ROUND(PERCENTRANK(AH$3:AH$37,ROUND(AH12,7))*(COUNT(AH$3:AH$37)-1)+1,0))</f>
        <v>8</v>
      </c>
      <c r="AJ12" s="232">
        <f>IF(AH12="Hyl","",AH12/AH$1*1000)</f>
        <v>0.010564651162790695</v>
      </c>
      <c r="AK12" s="238"/>
      <c r="AL12" s="234"/>
      <c r="AM12" s="235"/>
      <c r="AN12" s="241"/>
      <c r="AO12" s="237"/>
      <c r="AP12" s="232"/>
      <c r="AQ12" s="244">
        <f>SUM(tiedot!J10,tiedot!O10,tiedot!T10,tiedot!Y10,tiedot!AD10)/60</f>
        <v>0.012511574074074085</v>
      </c>
      <c r="AR12" s="232">
        <f>AQ12/(D12-1)</f>
        <v>0.004170524691358028</v>
      </c>
      <c r="AS12" s="245" t="str">
        <f>tiedot!A10</f>
        <v>Renja Roos</v>
      </c>
    </row>
    <row r="13" spans="1:45" s="226" customFormat="1" ht="12">
      <c r="A13" s="246">
        <v>10</v>
      </c>
      <c r="B13" s="247" t="str">
        <f>tiedot!A11</f>
        <v>Iiro Seppä</v>
      </c>
      <c r="C13" s="179" t="str">
        <f>tiedot!B11</f>
        <v>A</v>
      </c>
      <c r="D13" s="180" t="str">
        <f>tiedot!C11</f>
        <v>4</v>
      </c>
      <c r="E13" s="248">
        <f>tiedot!E11</f>
        <v>0.04699074074074073</v>
      </c>
      <c r="F13" s="182">
        <f>E13/(IF(K13="",0,J$1)+IF(Q13="",0,P$1)+IF(W13="",0,V$1)+IF(AC13="",0,AB$1)+IF(AI13="",0,AH$1)+IF(AO13="",0,AN$1))*1000</f>
        <v>0.010877486282578872</v>
      </c>
      <c r="G13" s="274">
        <f>IF(IF(tiedot!$B11="A",tiedot!F11,IF(tiedot!$B11="B",tiedot!AE11,IF(tiedot!$B11="C",tiedot!Z11,IF(tiedot!$B11="D",tiedot!U11,IF(tiedot!$B11="E",tiedot!P11,IF(tiedot!$B11="F",tiedot!K11,0))))))=0,"",IF(tiedot!$B11="A",tiedot!F11,IF(tiedot!$B11="B",tiedot!AE11,IF(tiedot!$B11="C",tiedot!Z11,IF(tiedot!$B11="D",tiedot!U11,IF(tiedot!$B11="E",tiedot!P11,IF(tiedot!$B11="F",tiedot!K11,0)))))))</f>
        <v>0.139583333333333</v>
      </c>
      <c r="H13" s="275">
        <f>IF(IF(tiedot!$B11="A",tiedot!G11,IF(tiedot!$B11="B",tiedot!AF11,IF(tiedot!$B11="C",tiedot!AA11,IF(tiedot!$B11="D",tiedot!V11,IF(tiedot!$B11="E",tiedot!Q11,IF(tiedot!$B11="F",tiedot!L11,0))))))=0,"",IF(tiedot!$B11="A",tiedot!G11,IF(tiedot!$B11="B",tiedot!AF11,IF(tiedot!$B11="C",tiedot!AA11,IF(tiedot!$B11="D",tiedot!V11,IF(tiedot!$B11="E",tiedot!Q11,IF(tiedot!$B11="F",tiedot!L11,0)))))))</f>
        <v>0.131944444444444</v>
      </c>
      <c r="I13" s="250">
        <f>IF(IF(tiedot!$B11="A",tiedot!H11,IF(tiedot!$B11="B",tiedot!AG11,IF(tiedot!$B11="C",tiedot!AB11,IF(tiedot!$B11="D",tiedot!W11,IF(tiedot!$B11="E",tiedot!R11,IF(tiedot!$B11="F",tiedot!M11,0))))))=0,"",IF(tiedot!$B11="A",tiedot!H11,IF(tiedot!$B11="B",tiedot!AG11,IF(tiedot!$B11="C",tiedot!AB11,IF(tiedot!$B11="D",tiedot!W11,IF(tiedot!$B11="E",tiedot!R11,IF(tiedot!$B11="F",tiedot!M11,0)))))))</f>
        <v>0.47222222222222204</v>
      </c>
      <c r="J13" s="251">
        <f>IF(OR(AND(tiedot!$B11="A",tiedot!I11&gt;0),AND(tiedot!$B11="B",tiedot!AH11&gt;0),AND(tiedot!$B11="C",tiedot!AC11&gt;0),AND(tiedot!$B11="D",tiedot!X11&gt;0),AND(tiedot!$B11="E",tiedot!S11&gt;0),AND(tiedot!$B11="F",tiedot!N11&gt;0)),"Hyl",ROUND(SUM(G13:I13)/60,7))</f>
        <v>0.0123958</v>
      </c>
      <c r="K13" s="187">
        <f>IF(J13="Hyl","",ROUND(PERCENTRANK(J$3:J$37,ROUND(J13,7))*(COUNT(J$3:J$37)-1)+1,0))</f>
        <v>8</v>
      </c>
      <c r="L13" s="182">
        <f>IF(J13="Hyl","",J13/J$1*1000)</f>
        <v>0.011584859813084112</v>
      </c>
      <c r="M13" s="188">
        <f>IF(IF(tiedot!$B11="A",tiedot!K11,IF(tiedot!$B11="B",tiedot!F11,IF(tiedot!$B11="C",tiedot!AE11,IF(tiedot!$B11="D",tiedot!Z11,IF(tiedot!$B11="E",tiedot!U11,IF(tiedot!$B11="F",tiedot!P11,0))))))=0,"",IF(tiedot!$B11="A",tiedot!K11,IF(tiedot!$B11="B",tiedot!F11,IF(tiedot!$B11="C",tiedot!AE11,IF(tiedot!$B11="D",tiedot!Z11,IF(tiedot!$B11="E",tiedot!U11,IF(tiedot!$B11="F",tiedot!P11,0)))))))</f>
        <v>0.1875</v>
      </c>
      <c r="N13" s="189">
        <f>IF(IF(tiedot!$B11="A",tiedot!L11,IF(tiedot!$B11="B",tiedot!G11,IF(tiedot!$B11="C",tiedot!AF11,IF(tiedot!$B11="D",tiedot!AA11,IF(tiedot!$B11="E",tiedot!V11,IF(tiedot!$B11="F",tiedot!Q11,0))))))=0,"",IF(tiedot!$B11="A",tiedot!L11,IF(tiedot!$B11="B",tiedot!G11,IF(tiedot!$B11="C",tiedot!AF11,IF(tiedot!$B11="D",tiedot!AA11,IF(tiedot!$B11="E",tiedot!V11,IF(tiedot!$B11="F",tiedot!Q11,0)))))))</f>
        <v>0.163888888888889</v>
      </c>
      <c r="O13" s="250">
        <f>IF(IF(tiedot!$B11="A",tiedot!M11,IF(tiedot!$B11="B",tiedot!H11,IF(tiedot!$B11="C",tiedot!AG11,IF(tiedot!$B11="D",tiedot!AB11,IF(tiedot!$B11="E",tiedot!W11,IF(tiedot!$B11="F",tiedot!R11,0))))))=0,"",IF(tiedot!$B11="A",tiedot!M11,IF(tiedot!$B11="B",tiedot!H11,IF(tiedot!$B11="C",tiedot!AG11,IF(tiedot!$B11="D",tiedot!AB11,IF(tiedot!$B11="E",tiedot!W11,IF(tiedot!$B11="F",tiedot!R11,0)))))))</f>
        <v>0.194444444444444</v>
      </c>
      <c r="P13" s="252">
        <f>IF(OR(AND(tiedot!$B11="A",tiedot!N11&gt;0),AND(tiedot!$B11="B",tiedot!I11&gt;0),AND(tiedot!$B11="C",tiedot!AH11&gt;0),AND(tiedot!$B11="D",tiedot!AC11&gt;0),AND(tiedot!$B11="E",tiedot!X11&gt;0),AND(tiedot!$B11="F",tiedot!S11&gt;0)),"Hyl",ROUND(SUM(M13:O13)/60,7))</f>
        <v>0.0090972</v>
      </c>
      <c r="Q13" s="192">
        <f>IF(P13="Hyl","",ROUND(PERCENTRANK(P$3:P$37,ROUND(P13,7))*(COUNT(P$3:P$37)-1)+1,0))</f>
        <v>10</v>
      </c>
      <c r="R13" s="182">
        <f>IF(P13="Hyl","",P13/P$1*1000)</f>
        <v>0.009282857142857143</v>
      </c>
      <c r="S13" s="188"/>
      <c r="T13" s="189"/>
      <c r="U13" s="190"/>
      <c r="V13" s="195"/>
      <c r="W13" s="187"/>
      <c r="X13" s="182"/>
      <c r="Y13" s="276">
        <f>IF(IF(tiedot!$B11="A",tiedot!U11,IF(tiedot!$B11="B",tiedot!P11,IF(tiedot!$B11="C",tiedot!K11,IF(tiedot!$B11="D",tiedot!F11,IF(tiedot!$B11="E",tiedot!AE11,IF(tiedot!$B11="F",tiedot!Z11,0))))))=0,"",IF(tiedot!$B11="A",tiedot!U11,IF(tiedot!$B11="B",tiedot!P11,IF(tiedot!$B11="C",tiedot!K11,IF(tiedot!$B11="D",tiedot!F11,IF(tiedot!$B11="E",tiedot!AE11,IF(tiedot!$B11="F",tiedot!Z11,0)))))))</f>
        <v>0.290277777777778</v>
      </c>
      <c r="Z13" s="189">
        <f>IF(IF(tiedot!$B11="A",tiedot!V11,IF(tiedot!$B11="B",tiedot!Q11,IF(tiedot!$B11="C",tiedot!L11,IF(tiedot!$B11="D",tiedot!G11,IF(tiedot!$B11="E",tiedot!AF11,IF(tiedot!$B11="F",tiedot!AA11,0))))))=0,"",IF(tiedot!$B11="A",tiedot!V11,IF(tiedot!$B11="B",tiedot!Q11,IF(tiedot!$B11="C",tiedot!L11,IF(tiedot!$B11="D",tiedot!G11,IF(tiedot!$B11="E",tiedot!AF11,IF(tiedot!$B11="F",tiedot!AA11,0)))))))</f>
        <v>0.38055555555555604</v>
      </c>
      <c r="AA13" s="190">
        <f>IF(IF(tiedot!$B11="A",tiedot!W11,IF(tiedot!$B11="B",tiedot!R11,IF(tiedot!$B11="C",tiedot!M11,IF(tiedot!$B11="D",tiedot!H11,IF(tiedot!$B11="E",tiedot!AG11,IF(tiedot!$B11="F",tiedot!AB11,0))))))=0,"",IF(tiedot!$B11="A",tiedot!W11,IF(tiedot!$B11="B",tiedot!R11,IF(tiedot!$B11="C",tiedot!M11,IF(tiedot!$B11="D",tiedot!H11,IF(tiedot!$B11="E",tiedot!AG11,IF(tiedot!$B11="F",tiedot!AB11,0)))))))</f>
        <v>0.139583333333333</v>
      </c>
      <c r="AB13" s="195">
        <f>IF(OR(AND(tiedot!$B11="A",tiedot!X11&gt;0),AND(tiedot!$B11="B",tiedot!S11&gt;0),AND(tiedot!$B11="C",tiedot!N11&gt;0),AND(tiedot!$B11="D",tiedot!I11&gt;0),AND(tiedot!$B11="E",tiedot!AH11&gt;0),AND(tiedot!$B11="F",tiedot!AC11&gt;0)),"Hyl",ROUND(SUM(Y13:AA13)/60,7))</f>
        <v>0.0135069</v>
      </c>
      <c r="AC13" s="187">
        <f>IF(AB13="Hyl","",ROUND(PERCENTRANK(AB$3:AB$37,ROUND(AB13,7))*(COUNT(AB$3:AB$37)-1)+1,0))</f>
        <v>7</v>
      </c>
      <c r="AD13" s="182">
        <f>IF(AB13="Hyl","",AB13/AB$1*1000)</f>
        <v>0.011745130434782609</v>
      </c>
      <c r="AE13" s="238"/>
      <c r="AF13" s="234"/>
      <c r="AG13" s="242"/>
      <c r="AH13" s="243"/>
      <c r="AI13" s="240"/>
      <c r="AJ13" s="232"/>
      <c r="AK13" s="188">
        <f>IF(IF(tiedot!$B11="A",tiedot!AE11,IF(tiedot!$B11="B",tiedot!Z11,IF(tiedot!$B11="C",tiedot!U11,IF(tiedot!$B11="D",tiedot!P11,IF(tiedot!$B11="E",tiedot!K11,IF(tiedot!$B11="F",tiedot!F11,0))))))=0,"",IF(tiedot!$B11="A",tiedot!AE11,IF(tiedot!$B11="B",tiedot!Z11,IF(tiedot!$B11="C",tiedot!U11,IF(tiedot!$B11="D",tiedot!P11,IF(tiedot!$B11="E",tiedot!K11,IF(tiedot!$B11="F",tiedot!F11,0)))))))</f>
        <v>0.374305555555556</v>
      </c>
      <c r="AL13" s="189">
        <f>IF(IF(tiedot!$B11="A",tiedot!AF11,IF(tiedot!$B11="B",tiedot!AA11,IF(tiedot!$B11="C",tiedot!V11,IF(tiedot!$B11="D",tiedot!Q11,IF(tiedot!$B11="E",tiedot!L11,IF(tiedot!$B11="F",tiedot!G11,0))))))=0,"",IF(tiedot!$B11="A",tiedot!AF11,IF(tiedot!$B11="B",tiedot!AA11,IF(tiedot!$B11="C",tiedot!V11,IF(tiedot!$B11="D",tiedot!Q11,IF(tiedot!$B11="E",tiedot!L11,IF(tiedot!$B11="F",tiedot!G11,0)))))))</f>
        <v>0.207638888888889</v>
      </c>
      <c r="AM13" s="268">
        <f>IF(IF(tiedot!$B11="A",tiedot!AG11,IF(tiedot!$B11="B",tiedot!AB11,IF(tiedot!$B11="C",tiedot!W11,IF(tiedot!$B11="D",tiedot!R11,IF(tiedot!$B11="E",tiedot!M11,IF(tiedot!$B11="F",tiedot!H11,0))))))=0,"",IF(tiedot!$B11="A",tiedot!AG11,IF(tiedot!$B11="B",tiedot!AB11,IF(tiedot!$B11="C",tiedot!W11,IF(tiedot!$B11="D",tiedot!R11,IF(tiedot!$B11="E",tiedot!M11,IF(tiedot!$B11="F",tiedot!H11,0)))))))</f>
        <v>0.1375</v>
      </c>
      <c r="AN13" s="195">
        <f>IF(OR(AND(tiedot!$B11="A",tiedot!AH11&gt;0),AND(tiedot!$B11="B",tiedot!AC11&gt;0),AND(tiedot!$B11="C",tiedot!X11&gt;0),AND(tiedot!$B11="D",tiedot!S11&gt;0),AND(tiedot!$B11="E",tiedot!N11&gt;0),AND(tiedot!$B11="F",tiedot!I11&gt;0)),"Hyl",ROUND(SUM(AK13:AM13)/60,7))</f>
        <v>0.0119907</v>
      </c>
      <c r="AO13" s="187">
        <f>IF(AN13="Hyl","",ROUND(PERCENTRANK(AN$3:AN$37,ROUND(AN13,7))*(COUNT(AN$3:AN$37)-1)+1,0))</f>
        <v>5</v>
      </c>
      <c r="AP13" s="182">
        <f>IF(AN13="Hyl","",AN13/AN$1*1000)</f>
        <v>0.010705982142857142</v>
      </c>
      <c r="AQ13" s="199">
        <f>SUM(tiedot!J11,tiedot!O11,tiedot!T11,tiedot!Y11,tiedot!AD11)/60</f>
        <v>0.004317129629629628</v>
      </c>
      <c r="AR13" s="182">
        <f>AQ13/(D13-1)</f>
        <v>0.0014390432098765427</v>
      </c>
      <c r="AS13" s="200" t="str">
        <f>tiedot!A11</f>
        <v>Iiro Seppä</v>
      </c>
    </row>
    <row r="14" spans="1:45" s="226" customFormat="1" ht="12">
      <c r="A14" s="202">
        <v>17</v>
      </c>
      <c r="B14" s="203" t="str">
        <f>tiedot!A18</f>
        <v>Atte Nokka</v>
      </c>
      <c r="C14" s="204" t="str">
        <f>tiedot!B18</f>
        <v>F</v>
      </c>
      <c r="D14" s="205" t="str">
        <f>tiedot!C18</f>
        <v>4</v>
      </c>
      <c r="E14" s="253">
        <f>tiedot!E18</f>
        <v>0.020613425925925924</v>
      </c>
      <c r="F14" s="182">
        <f>E14/(IF(K14="",0,J$1)+IF(Q14="",0,P$1)+IF(W14="",0,V$1)+IF(AC14="",0,AB$1)+IF(AI14="",0,AH$1)+IF(AO14="",0,AN$1))*1000</f>
        <v>0.009815917107583774</v>
      </c>
      <c r="G14" s="277">
        <f>IF(IF(tiedot!$B18="A",tiedot!F18,IF(tiedot!$B18="B",tiedot!AE18,IF(tiedot!$B18="C",tiedot!Z18,IF(tiedot!$B18="D",tiedot!U18,IF(tiedot!$B18="E",tiedot!P18,IF(tiedot!$B18="F",tiedot!K18,0))))))=0,"",IF(tiedot!$B18="A",tiedot!F18,IF(tiedot!$B18="B",tiedot!AE18,IF(tiedot!$B18="C",tiedot!Z18,IF(tiedot!$B18="D",tiedot!U18,IF(tiedot!$B18="E",tiedot!P18,IF(tiedot!$B18="F",tiedot!K18,0)))))))</f>
        <v>0.11527777777777778</v>
      </c>
      <c r="H14" s="278">
        <f>IF(IF(tiedot!$B18="A",tiedot!G18,IF(tiedot!$B18="B",tiedot!AF18,IF(tiedot!$B18="C",tiedot!AA18,IF(tiedot!$B18="D",tiedot!V18,IF(tiedot!$B18="E",tiedot!Q18,IF(tiedot!$B18="F",tiedot!L18,0))))))=0,"",IF(tiedot!$B18="A",tiedot!G18,IF(tiedot!$B18="B",tiedot!AF18,IF(tiedot!$B18="C",tiedot!AA18,IF(tiedot!$B18="D",tiedot!V18,IF(tiedot!$B18="E",tiedot!Q18,IF(tiedot!$B18="F",tiedot!L18,0)))))))</f>
        <v>0.95625</v>
      </c>
      <c r="I14" s="209">
        <f>IF(IF(tiedot!$B18="A",tiedot!H18,IF(tiedot!$B18="B",tiedot!AG18,IF(tiedot!$B18="C",tiedot!AB18,IF(tiedot!$B18="D",tiedot!W18,IF(tiedot!$B18="E",tiedot!R18,IF(tiedot!$B18="F",tiedot!M18,0))))))=0,"",IF(tiedot!$B18="A",tiedot!H18,IF(tiedot!$B18="B",tiedot!AG18,IF(tiedot!$B18="C",tiedot!AB18,IF(tiedot!$B18="D",tiedot!W18,IF(tiedot!$B18="E",tiedot!R18,IF(tiedot!$B18="F",tiedot!M18,0)))))))</f>
      </c>
      <c r="J14" s="210" t="str">
        <f>IF(OR(AND(tiedot!$B18="A",tiedot!I18&gt;0),AND(tiedot!$B18="B",tiedot!AH18&gt;0),AND(tiedot!$B18="C",tiedot!AC18&gt;0),AND(tiedot!$B18="D",tiedot!X18&gt;0),AND(tiedot!$B18="E",tiedot!S18&gt;0),AND(tiedot!$B18="F",tiedot!N18&gt;0)),"Hyl",ROUND(SUM(G14:I14)/60,7))</f>
        <v>Hyl</v>
      </c>
      <c r="K14" s="211">
        <f>IF(J14="Hyl","",ROUND(PERCENTRANK(J$3:J$37,ROUND(J14,7))*(COUNT(J$3:J$37)-1)+1,0))</f>
      </c>
      <c r="L14" s="212">
        <f>IF(J14="Hyl","",J14/J$1*1000)</f>
      </c>
      <c r="M14" s="217">
        <f>IF(IF(tiedot!$B18="A",tiedot!K18,IF(tiedot!$B18="B",tiedot!F18,IF(tiedot!$B18="C",tiedot!AE18,IF(tiedot!$B18="D",tiedot!Z18,IF(tiedot!$B18="E",tiedot!U18,IF(tiedot!$B18="F",tiedot!P18,0))))))=0,"",IF(tiedot!$B18="A",tiedot!K18,IF(tiedot!$B18="B",tiedot!F18,IF(tiedot!$B18="C",tiedot!AE18,IF(tiedot!$B18="D",tiedot!Z18,IF(tiedot!$B18="E",tiedot!U18,IF(tiedot!$B18="F",tiedot!P18,0)))))))</f>
        <v>0.13194444444444445</v>
      </c>
      <c r="N14" s="208">
        <f>IF(IF(tiedot!$B18="A",tiedot!L18,IF(tiedot!$B18="B",tiedot!G18,IF(tiedot!$B18="C",tiedot!AF18,IF(tiedot!$B18="D",tiedot!AA18,IF(tiedot!$B18="E",tiedot!V18,IF(tiedot!$B18="F",tiedot!Q18,0))))))=0,"",IF(tiedot!$B18="A",tiedot!L18,IF(tiedot!$B18="B",tiedot!G18,IF(tiedot!$B18="C",tiedot!AF18,IF(tiedot!$B18="D",tiedot!AA18,IF(tiedot!$B18="E",tiedot!V18,IF(tiedot!$B18="F",tiedot!Q18,0)))))))</f>
        <v>0.14166666666666666</v>
      </c>
      <c r="O14" s="209">
        <f>IF(IF(tiedot!$B18="A",tiedot!M18,IF(tiedot!$B18="B",tiedot!H18,IF(tiedot!$B18="C",tiedot!AG18,IF(tiedot!$B18="D",tiedot!AB18,IF(tiedot!$B18="E",tiedot!W18,IF(tiedot!$B18="F",tiedot!R18,0))))))=0,"",IF(tiedot!$B18="A",tiedot!M18,IF(tiedot!$B18="B",tiedot!H18,IF(tiedot!$B18="C",tiedot!AG18,IF(tiedot!$B18="D",tiedot!AB18,IF(tiedot!$B18="E",tiedot!W18,IF(tiedot!$B18="F",tiedot!R18,0)))))))</f>
        <v>0.11736111111111111</v>
      </c>
      <c r="P14" s="279">
        <f>IF(OR(AND(tiedot!$B18="A",tiedot!N18&gt;0),AND(tiedot!$B18="B",tiedot!I18&gt;0),AND(tiedot!$B18="C",tiedot!AH18&gt;0),AND(tiedot!$B18="D",tiedot!AC18&gt;0),AND(tiedot!$B18="E",tiedot!X18&gt;0),AND(tiedot!$B18="F",tiedot!S18&gt;0)),"Hyl",ROUND(SUM(M14:O14)/60,7))</f>
        <v>0.0065162</v>
      </c>
      <c r="Q14" s="216">
        <f>IF(P14="Hyl","",ROUND(PERCENTRANK(P$3:P$37,ROUND(P14,7))*(COUNT(P$3:P$37)-1)+1,0))</f>
        <v>1</v>
      </c>
      <c r="R14" s="212">
        <f>IF(P14="Hyl","",P14/P$1*1000)</f>
        <v>0.006649183673469387</v>
      </c>
      <c r="S14" s="213"/>
      <c r="T14" s="208"/>
      <c r="U14" s="209"/>
      <c r="V14" s="220"/>
      <c r="W14" s="211"/>
      <c r="X14" s="212"/>
      <c r="Y14" s="213"/>
      <c r="Z14" s="208"/>
      <c r="AA14" s="209"/>
      <c r="AB14" s="220"/>
      <c r="AC14" s="211"/>
      <c r="AD14" s="212"/>
      <c r="AE14" s="238"/>
      <c r="AF14" s="234"/>
      <c r="AG14" s="242"/>
      <c r="AH14" s="243"/>
      <c r="AI14" s="240"/>
      <c r="AJ14" s="232"/>
      <c r="AK14" s="217">
        <f>IF(IF(tiedot!$B18="A",tiedot!AE18,IF(tiedot!$B18="B",tiedot!Z18,IF(tiedot!$B18="C",tiedot!U18,IF(tiedot!$B18="D",tiedot!P18,IF(tiedot!$B18="E",tiedot!K18,IF(tiedot!$B18="F",tiedot!F18,0))))))=0,"",IF(tiedot!$B18="A",tiedot!AE18,IF(tiedot!$B18="B",tiedot!Z18,IF(tiedot!$B18="C",tiedot!U18,IF(tiedot!$B18="D",tiedot!P18,IF(tiedot!$B18="E",tiedot!K18,IF(tiedot!$B18="F",tiedot!F18,0)))))))</f>
        <v>0.20972222222222223</v>
      </c>
      <c r="AL14" s="218">
        <f>IF(IF(tiedot!$B18="A",tiedot!AF18,IF(tiedot!$B18="B",tiedot!AA18,IF(tiedot!$B18="C",tiedot!V18,IF(tiedot!$B18="D",tiedot!Q18,IF(tiedot!$B18="E",tiedot!L18,IF(tiedot!$B18="F",tiedot!G18,0))))))=0,"",IF(tiedot!$B18="A",tiedot!AF18,IF(tiedot!$B18="B",tiedot!AA18,IF(tiedot!$B18="C",tiedot!V18,IF(tiedot!$B18="D",tiedot!Q18,IF(tiedot!$B18="E",tiedot!L18,IF(tiedot!$B18="F",tiedot!G18,0)))))))</f>
        <v>0.11319444444444444</v>
      </c>
      <c r="AM14" s="209">
        <f>IF(IF(tiedot!$B18="A",tiedot!AG18,IF(tiedot!$B18="B",tiedot!AB18,IF(tiedot!$B18="C",tiedot!W18,IF(tiedot!$B18="D",tiedot!R18,IF(tiedot!$B18="E",tiedot!M18,IF(tiedot!$B18="F",tiedot!H18,0))))))=0,"",IF(tiedot!$B18="A",tiedot!AG18,IF(tiedot!$B18="B",tiedot!AB18,IF(tiedot!$B18="C",tiedot!W18,IF(tiedot!$B18="D",tiedot!R18,IF(tiedot!$B18="E",tiedot!M18,IF(tiedot!$B18="F",tiedot!H18,0)))))))</f>
        <v>0.14444444444444443</v>
      </c>
      <c r="AN14" s="219">
        <f>IF(OR(AND(tiedot!$B18="A",tiedot!AH18&gt;0),AND(tiedot!$B18="B",tiedot!AC18&gt;0),AND(tiedot!$B18="C",tiedot!X18&gt;0),AND(tiedot!$B18="D",tiedot!S18&gt;0),AND(tiedot!$B18="E",tiedot!N18&gt;0),AND(tiedot!$B18="F",tiedot!I18&gt;0)),"Hyl",ROUND(SUM(AK14:AM14)/60,7))</f>
        <v>0.0077894</v>
      </c>
      <c r="AO14" s="211">
        <f>IF(AN14="Hyl","",ROUND(PERCENTRANK(AN$3:AN$37,ROUND(AN14,7))*(COUNT(AN$3:AN$37)-1)+1,0))</f>
        <v>1</v>
      </c>
      <c r="AP14" s="212">
        <f>IF(AN14="Hyl","",AN14/AN$1*1000)</f>
        <v>0.006954821428571429</v>
      </c>
      <c r="AQ14" s="224">
        <f>SUM(tiedot!J18,tiedot!O18,tiedot!T18,tiedot!Y18,tiedot!AD18)/60</f>
        <v>0.006643518518518519</v>
      </c>
      <c r="AR14" s="212">
        <f>AQ14/(D14-1)</f>
        <v>0.0022145061728395064</v>
      </c>
      <c r="AS14" s="225" t="str">
        <f>tiedot!A18</f>
        <v>Atte Nokka</v>
      </c>
    </row>
    <row r="15" spans="1:45" s="226" customFormat="1" ht="12">
      <c r="A15" s="227">
        <v>15</v>
      </c>
      <c r="B15" s="228" t="str">
        <f>tiedot!A16</f>
        <v>Aino Asklöf</v>
      </c>
      <c r="C15" s="229" t="str">
        <f>tiedot!B16</f>
        <v>B</v>
      </c>
      <c r="D15" s="230">
        <f>tiedot!C16</f>
        <v>3</v>
      </c>
      <c r="E15" s="263">
        <f>tiedot!E16</f>
        <v>0.025983796296296293</v>
      </c>
      <c r="F15" s="280">
        <f>E15/(IF(K15="",0,J$1)+IF(Q15="",0,P$1)+IF(W15="",0,V$1)+IF(AC15="",0,AB$1)+IF(AI15="",0,AH$1)+IF(AO15="",0,AN$1))*1000</f>
        <v>0.009448653198653198</v>
      </c>
      <c r="G15" s="281"/>
      <c r="H15" s="234"/>
      <c r="I15" s="235"/>
      <c r="J15" s="265"/>
      <c r="K15" s="237"/>
      <c r="L15" s="232"/>
      <c r="M15" s="282">
        <f>IF(IF(tiedot!$B16="A",tiedot!K16,IF(tiedot!$B16="B",tiedot!F16,IF(tiedot!$B16="C",tiedot!AE16,IF(tiedot!$B16="D",tiedot!Z16,IF(tiedot!$B16="E",tiedot!U16,IF(tiedot!$B16="F",tiedot!P16,0))))))=0,"",IF(tiedot!$B16="A",tiedot!K16,IF(tiedot!$B16="B",tiedot!F16,IF(tiedot!$B16="C",tiedot!AE16,IF(tiedot!$B16="D",tiedot!Z16,IF(tiedot!$B16="E",tiedot!U16,IF(tiedot!$B16="F",tiedot!P16,0)))))))</f>
        <v>0.32222222222222224</v>
      </c>
      <c r="N15" s="234">
        <f>IF(IF(tiedot!$B16="A",tiedot!L16,IF(tiedot!$B16="B",tiedot!G16,IF(tiedot!$B16="C",tiedot!AF16,IF(tiedot!$B16="D",tiedot!AA16,IF(tiedot!$B16="E",tiedot!V16,IF(tiedot!$B16="F",tiedot!Q16,0))))))=0,"",IF(tiedot!$B16="A",tiedot!L16,IF(tiedot!$B16="B",tiedot!G16,IF(tiedot!$B16="C",tiedot!AF16,IF(tiedot!$B16="D",tiedot!AA16,IF(tiedot!$B16="E",tiedot!V16,IF(tiedot!$B16="F",tiedot!Q16,0)))))))</f>
        <v>0.1625</v>
      </c>
      <c r="O15" s="235">
        <f>IF(IF(tiedot!$B16="A",tiedot!M16,IF(tiedot!$B16="B",tiedot!H16,IF(tiedot!$B16="C",tiedot!AG16,IF(tiedot!$B16="D",tiedot!AB16,IF(tiedot!$B16="E",tiedot!W16,IF(tiedot!$B16="F",tiedot!R16,0))))))=0,"",IF(tiedot!$B16="A",tiedot!M16,IF(tiedot!$B16="B",tiedot!H16,IF(tiedot!$B16="C",tiedot!AG16,IF(tiedot!$B16="D",tiedot!AB16,IF(tiedot!$B16="E",tiedot!W16,IF(tiedot!$B16="F",tiedot!R16,0)))))))</f>
        <v>0.10902777777777778</v>
      </c>
      <c r="P15" s="239">
        <f>IF(OR(AND(tiedot!$B16="A",tiedot!N16&gt;0),AND(tiedot!$B16="B",tiedot!I16&gt;0),AND(tiedot!$B16="C",tiedot!AH16&gt;0),AND(tiedot!$B16="D",tiedot!AC16&gt;0),AND(tiedot!$B16="E",tiedot!X16&gt;0),AND(tiedot!$B16="F",tiedot!S16&gt;0)),"Hyl",ROUND(SUM(M15:O15)/60,7))</f>
        <v>0.0098958</v>
      </c>
      <c r="Q15" s="240">
        <f>IF(P15="Hyl","",ROUND(PERCENTRANK(P$3:P$37,ROUND(P15,7))*(COUNT(P$3:P$37)-1)+1,0))</f>
        <v>11</v>
      </c>
      <c r="R15" s="232">
        <f>IF(P15="Hyl","",P15/P$1*1000)</f>
        <v>0.010097755102040817</v>
      </c>
      <c r="S15" s="238">
        <f>IF(IF(tiedot!$B16="A",tiedot!P16,IF(tiedot!$B16="B",tiedot!K16,IF(tiedot!$B16="C",tiedot!F16,IF(tiedot!$B16="D",tiedot!AE16,IF(tiedot!$B16="E",tiedot!Z16,IF(tiedot!$B16="F",tiedot!U16,0))))))=0,"",IF(tiedot!$B16="A",tiedot!P16,IF(tiedot!$B16="B",tiedot!K16,IF(tiedot!$B16="C",tiedot!F16,IF(tiedot!$B16="D",tiedot!AE16,IF(tiedot!$B16="E",tiedot!Z16,IF(tiedot!$B16="F",tiedot!U16,0)))))))</f>
        <v>0.11944444444444445</v>
      </c>
      <c r="T15" s="234">
        <f>IF(IF(tiedot!$B16="A",tiedot!Q16,IF(tiedot!$B16="B",tiedot!L16,IF(tiedot!$B16="C",tiedot!G16,IF(tiedot!$B16="D",tiedot!AF16,IF(tiedot!$B16="E",tiedot!AA16,IF(tiedot!$B16="F",tiedot!V16,0))))))=0,"",IF(tiedot!$B16="A",tiedot!Q16,IF(tiedot!$B16="B",tiedot!L16,IF(tiedot!$B16="C",tiedot!G16,IF(tiedot!$B16="D",tiedot!AF16,IF(tiedot!$B16="E",tiedot!AA16,IF(tiedot!$B16="F",tiedot!V16,0)))))))</f>
        <v>0.16319444444444445</v>
      </c>
      <c r="U15" s="235">
        <f>IF(IF(tiedot!$B16="A",tiedot!R16,IF(tiedot!$B16="B",tiedot!M16,IF(tiedot!$B16="C",tiedot!H16,IF(tiedot!$B16="D",tiedot!AG16,IF(tiedot!$B16="E",tiedot!AB16,IF(tiedot!$B16="F",tiedot!W16,0))))))=0,"",IF(tiedot!$B16="A",tiedot!R16,IF(tiedot!$B16="B",tiedot!M16,IF(tiedot!$B16="C",tiedot!H16,IF(tiedot!$B16="D",tiedot!AG16,IF(tiedot!$B16="E",tiedot!AB16,IF(tiedot!$B16="F",tiedot!W16,0)))))))</f>
        <v>0.2513888888888889</v>
      </c>
      <c r="V15" s="241">
        <f>IF(OR(AND(tiedot!$B16="A",tiedot!S16&gt;0),AND(tiedot!$B16="B",tiedot!N16&gt;0),AND(tiedot!$B16="C",tiedot!I16&gt;0),AND(tiedot!$B16="D",tiedot!AH16&gt;0),AND(tiedot!$B16="E",tiedot!AC16&gt;0),AND(tiedot!$B16="F",tiedot!X16&gt;0)),"Hyl",ROUND(SUM(S15:U15)/60,7))</f>
        <v>0.0089005</v>
      </c>
      <c r="W15" s="237">
        <f>IF(V15="Hyl","",ROUND(PERCENTRANK(V$3:V$37,ROUND(V15,7))*(COUNT(V$3:V$37)-1)+1,0))</f>
        <v>13</v>
      </c>
      <c r="X15" s="232">
        <f>IF(V15="Hyl","",V15/V$1*1000)</f>
        <v>0.00978076923076923</v>
      </c>
      <c r="Y15" s="238"/>
      <c r="Z15" s="234"/>
      <c r="AA15" s="235"/>
      <c r="AB15" s="241"/>
      <c r="AC15" s="237"/>
      <c r="AD15" s="232"/>
      <c r="AE15" s="238">
        <f>IF(IF(tiedot!$B16="A",tiedot!Z16,IF(tiedot!$B16="B",tiedot!U16,IF(tiedot!$B16="C",tiedot!P16,IF(tiedot!$B16="D",tiedot!K16,IF(tiedot!$B16="E",tiedot!F16,IF(tiedot!$B16="F",tiedot!AE16,0))))))=0,"",IF(tiedot!$B16="A",tiedot!Z16,IF(tiedot!$B16="B",tiedot!U16,IF(tiedot!$B16="C",tiedot!P16,IF(tiedot!$B16="D",tiedot!K16,IF(tiedot!$B16="E",tiedot!F16,IF(tiedot!$B16="F",tiedot!AE16,0)))))))</f>
        <v>0.22083333333333333</v>
      </c>
      <c r="AF15" s="283">
        <f>IF(IF(tiedot!$B16="A",tiedot!AA16,IF(tiedot!$B16="B",tiedot!V16,IF(tiedot!$B16="C",tiedot!Q16,IF(tiedot!$B16="D",tiedot!L16,IF(tiedot!$B16="E",tiedot!G16,IF(tiedot!$B16="F",tiedot!AF16,0))))))=0,"",IF(tiedot!$B16="A",tiedot!AA16,IF(tiedot!$B16="B",tiedot!V16,IF(tiedot!$B16="C",tiedot!Q16,IF(tiedot!$B16="D",tiedot!L16,IF(tiedot!$B16="E",tiedot!G16,IF(tiedot!$B16="F",tiedot!AF16,0)))))))</f>
        <v>0.21041666666666667</v>
      </c>
      <c r="AG15" s="242">
        <f>IF(IF(tiedot!$B16="A",tiedot!AB16,IF(tiedot!$B16="B",tiedot!W16,IF(tiedot!$B16="C",tiedot!R16,IF(tiedot!$B16="D",tiedot!M16,IF(tiedot!$B16="E",tiedot!H16,IF(tiedot!$B16="F",tiedot!AG16,0))))))=0,"",IF(tiedot!$B16="A",tiedot!AB16,IF(tiedot!$B16="B",tiedot!W16,IF(tiedot!$B16="C",tiedot!R16,IF(tiedot!$B16="D",tiedot!M16,IF(tiedot!$B16="E",tiedot!H16,IF(tiedot!$B16="F",tiedot!AG16,0)))))))</f>
      </c>
      <c r="AH15" s="284">
        <f>IF(OR(AND(tiedot!$B16="A",tiedot!AC16&gt;0),AND(tiedot!$B16="B",tiedot!X16&gt;0),AND(tiedot!$B16="C",tiedot!S16&gt;0),AND(tiedot!$B16="D",tiedot!N16&gt;0),AND(tiedot!$B16="E",tiedot!I16&gt;0),AND(tiedot!$B16="F",tiedot!AH16&gt;0)),"Hyl",ROUND(SUM(AE15:AG15)/60,7))</f>
        <v>0.0071875</v>
      </c>
      <c r="AI15" s="240">
        <f>IF(AH15="Hyl","",ROUND(PERCENTRANK(AH$3:AH$37,ROUND(AH15,7))*(COUNT(AH$3:AH$37)-1)+1,0))</f>
        <v>3</v>
      </c>
      <c r="AJ15" s="232">
        <f>IF(AH15="Hyl","",AH15/AH$1*1000)</f>
        <v>0.008357558139534885</v>
      </c>
      <c r="AK15" s="238"/>
      <c r="AL15" s="234"/>
      <c r="AM15" s="235"/>
      <c r="AN15" s="241"/>
      <c r="AO15" s="237"/>
      <c r="AP15" s="232"/>
      <c r="AQ15" s="244">
        <f>SUM(tiedot!J16,tiedot!O16,tiedot!T16,tiedot!Y16,tiedot!AD16)/60</f>
        <v>0.003935185185185185</v>
      </c>
      <c r="AR15" s="232">
        <f>AQ15/(D15-1)</f>
        <v>0.0019675925925925924</v>
      </c>
      <c r="AS15" s="245" t="str">
        <f>tiedot!A16</f>
        <v>Aino Asklöf</v>
      </c>
    </row>
    <row r="16" spans="1:45" s="226" customFormat="1" ht="12">
      <c r="A16" s="202">
        <v>14</v>
      </c>
      <c r="B16" s="203" t="str">
        <f>tiedot!A15</f>
        <v>Siiri Siikarla</v>
      </c>
      <c r="C16" s="204" t="str">
        <f>tiedot!B15</f>
        <v>B</v>
      </c>
      <c r="D16" s="205" t="str">
        <f>tiedot!C15</f>
        <v>3</v>
      </c>
      <c r="E16" s="253">
        <f>tiedot!E15</f>
        <v>0.029641203703703704</v>
      </c>
      <c r="F16" s="182">
        <f>E16/(IF(K16="",0,J$1)+IF(Q16="",0,P$1)+IF(W16="",0,V$1)+IF(AC16="",0,AB$1)+IF(AI16="",0,AH$1)+IF(AO16="",0,AN$1))*1000</f>
        <v>0.01077861952861953</v>
      </c>
      <c r="G16" s="207"/>
      <c r="H16" s="208"/>
      <c r="I16" s="209"/>
      <c r="J16" s="210"/>
      <c r="K16" s="211"/>
      <c r="L16" s="212"/>
      <c r="M16" s="285">
        <f>IF(IF(tiedot!$B15="A",tiedot!K15,IF(tiedot!$B15="B",tiedot!F15,IF(tiedot!$B15="C",tiedot!AE15,IF(tiedot!$B15="D",tiedot!Z15,IF(tiedot!$B15="E",tiedot!U15,IF(tiedot!$B15="F",tiedot!P15,0))))))=0,"",IF(tiedot!$B15="A",tiedot!K15,IF(tiedot!$B15="B",tiedot!F15,IF(tiedot!$B15="C",tiedot!AE15,IF(tiedot!$B15="D",tiedot!Z15,IF(tiedot!$B15="E",tiedot!U15,IF(tiedot!$B15="F",tiedot!P15,0)))))))</f>
        <v>0.32430555555555557</v>
      </c>
      <c r="N16" s="278">
        <f>IF(IF(tiedot!$B15="A",tiedot!L15,IF(tiedot!$B15="B",tiedot!G15,IF(tiedot!$B15="C",tiedot!AF15,IF(tiedot!$B15="D",tiedot!AA15,IF(tiedot!$B15="E",tiedot!V15,IF(tiedot!$B15="F",tiedot!Q15,0))))))=0,"",IF(tiedot!$B15="A",tiedot!L15,IF(tiedot!$B15="B",tiedot!G15,IF(tiedot!$B15="C",tiedot!AF15,IF(tiedot!$B15="D",tiedot!AA15,IF(tiedot!$B15="E",tiedot!V15,IF(tiedot!$B15="F",tiedot!Q15,0)))))))</f>
        <v>0.2763888888888889</v>
      </c>
      <c r="O16" s="209">
        <f>IF(IF(tiedot!$B15="A",tiedot!M15,IF(tiedot!$B15="B",tiedot!H15,IF(tiedot!$B15="C",tiedot!AG15,IF(tiedot!$B15="D",tiedot!AB15,IF(tiedot!$B15="E",tiedot!W15,IF(tiedot!$B15="F",tiedot!R15,0))))))=0,"",IF(tiedot!$B15="A",tiedot!M15,IF(tiedot!$B15="B",tiedot!H15,IF(tiedot!$B15="C",tiedot!AG15,IF(tiedot!$B15="D",tiedot!AB15,IF(tiedot!$B15="E",tiedot!W15,IF(tiedot!$B15="F",tiedot!R15,0)))))))</f>
        <v>0.14444444444444443</v>
      </c>
      <c r="P16" s="257">
        <f>IF(OR(AND(tiedot!$B15="A",tiedot!N15&gt;0),AND(tiedot!$B15="B",tiedot!I15&gt;0),AND(tiedot!$B15="C",tiedot!AH15&gt;0),AND(tiedot!$B15="D",tiedot!AC15&gt;0),AND(tiedot!$B15="E",tiedot!X15&gt;0),AND(tiedot!$B15="F",tiedot!S15&gt;0)),"Hyl",ROUND(SUM(M16:O16)/60,7))</f>
        <v>0.012419</v>
      </c>
      <c r="Q16" s="216">
        <f>IF(P16="Hyl","",ROUND(PERCENTRANK(P$3:P$37,ROUND(P16,7))*(COUNT(P$3:P$37)-1)+1,0))</f>
        <v>14</v>
      </c>
      <c r="R16" s="212">
        <f>IF(P16="Hyl","",P16/P$1*1000)</f>
        <v>0.012672448979591836</v>
      </c>
      <c r="S16" s="262">
        <f>IF(IF(tiedot!$B15="A",tiedot!P15,IF(tiedot!$B15="B",tiedot!K15,IF(tiedot!$B15="C",tiedot!F15,IF(tiedot!$B15="D",tiedot!AE15,IF(tiedot!$B15="E",tiedot!Z15,IF(tiedot!$B15="F",tiedot!U15,0))))))=0,"",IF(tiedot!$B15="A",tiedot!P15,IF(tiedot!$B15="B",tiedot!K15,IF(tiedot!$B15="C",tiedot!F15,IF(tiedot!$B15="D",tiedot!AE15,IF(tiedot!$B15="E",tiedot!Z15,IF(tiedot!$B15="F",tiedot!U15,0)))))))</f>
        <v>0.075</v>
      </c>
      <c r="T16" s="223">
        <f>IF(IF(tiedot!$B15="A",tiedot!Q15,IF(tiedot!$B15="B",tiedot!L15,IF(tiedot!$B15="C",tiedot!G15,IF(tiedot!$B15="D",tiedot!AF15,IF(tiedot!$B15="E",tiedot!AA15,IF(tiedot!$B15="F",tiedot!V15,0))))))=0,"",IF(tiedot!$B15="A",tiedot!Q15,IF(tiedot!$B15="B",tiedot!L15,IF(tiedot!$B15="C",tiedot!G15,IF(tiedot!$B15="D",tiedot!AF15,IF(tiedot!$B15="E",tiedot!AA15,IF(tiedot!$B15="F",tiedot!V15,0)))))))</f>
        <v>0.09375</v>
      </c>
      <c r="U16" s="209">
        <f>IF(IF(tiedot!$B15="A",tiedot!R15,IF(tiedot!$B15="B",tiedot!M15,IF(tiedot!$B15="C",tiedot!H15,IF(tiedot!$B15="D",tiedot!AG15,IF(tiedot!$B15="E",tiedot!AB15,IF(tiedot!$B15="F",tiedot!W15,0))))))=0,"",IF(tiedot!$B15="A",tiedot!R15,IF(tiedot!$B15="B",tiedot!M15,IF(tiedot!$B15="C",tiedot!H15,IF(tiedot!$B15="D",tiedot!AG15,IF(tiedot!$B15="E",tiedot!AB15,IF(tiedot!$B15="F",tiedot!W15,0)))))))</f>
        <v>0.28402777777777777</v>
      </c>
      <c r="V16" s="220">
        <f>IF(OR(AND(tiedot!$B15="A",tiedot!S15&gt;0),AND(tiedot!$B15="B",tiedot!N15&gt;0),AND(tiedot!$B15="C",tiedot!I15&gt;0),AND(tiedot!$B15="D",tiedot!AH15&gt;0),AND(tiedot!$B15="E",tiedot!AC15&gt;0),AND(tiedot!$B15="F",tiedot!X15&gt;0)),"Hyl",ROUND(SUM(S16:U16)/60,7))</f>
        <v>0.0075463</v>
      </c>
      <c r="W16" s="211">
        <f>IF(V16="Hyl","",ROUND(PERCENTRANK(V$3:V$37,ROUND(V16,7))*(COUNT(V$3:V$37)-1)+1,0))</f>
        <v>7</v>
      </c>
      <c r="X16" s="212">
        <f>IF(V16="Hyl","",V16/V$1*1000)</f>
        <v>0.008292637362637361</v>
      </c>
      <c r="Y16" s="213"/>
      <c r="Z16" s="208"/>
      <c r="AA16" s="209"/>
      <c r="AB16" s="220"/>
      <c r="AC16" s="211"/>
      <c r="AD16" s="212"/>
      <c r="AE16" s="213">
        <f>IF(IF(tiedot!$B15="A",tiedot!Z15,IF(tiedot!$B15="B",tiedot!U15,IF(tiedot!$B15="C",tiedot!P15,IF(tiedot!$B15="D",tiedot!K15,IF(tiedot!$B15="E",tiedot!F15,IF(tiedot!$B15="F",tiedot!AE15,0))))))=0,"",IF(tiedot!$B15="A",tiedot!Z15,IF(tiedot!$B15="B",tiedot!U15,IF(tiedot!$B15="C",tiedot!P15,IF(tiedot!$B15="D",tiedot!K15,IF(tiedot!$B15="E",tiedot!F15,IF(tiedot!$B15="F",tiedot!AE15,0)))))))</f>
        <v>0.22708333333333333</v>
      </c>
      <c r="AF16" s="208">
        <f>IF(IF(tiedot!$B15="A",tiedot!AA15,IF(tiedot!$B15="B",tiedot!V15,IF(tiedot!$B15="C",tiedot!Q15,IF(tiedot!$B15="D",tiedot!L15,IF(tiedot!$B15="E",tiedot!G15,IF(tiedot!$B15="F",tiedot!AF15,0))))))=0,"",IF(tiedot!$B15="A",tiedot!AA15,IF(tiedot!$B15="B",tiedot!V15,IF(tiedot!$B15="C",tiedot!Q15,IF(tiedot!$B15="D",tiedot!L15,IF(tiedot!$B15="E",tiedot!G15,IF(tiedot!$B15="F",tiedot!AF15,0)))))))</f>
        <v>0.35347222222222224</v>
      </c>
      <c r="AG16" s="221">
        <f>IF(IF(tiedot!$B15="A",tiedot!AB15,IF(tiedot!$B15="B",tiedot!W15,IF(tiedot!$B15="C",tiedot!R15,IF(tiedot!$B15="D",tiedot!M15,IF(tiedot!$B15="E",tiedot!H15,IF(tiedot!$B15="F",tiedot!AG15,0))))))=0,"",IF(tiedot!$B15="A",tiedot!AB15,IF(tiedot!$B15="B",tiedot!W15,IF(tiedot!$B15="C",tiedot!R15,IF(tiedot!$B15="D",tiedot!M15,IF(tiedot!$B15="E",tiedot!H15,IF(tiedot!$B15="F",tiedot!AG15,0)))))))</f>
      </c>
      <c r="AH16" s="271">
        <f>IF(OR(AND(tiedot!$B15="A",tiedot!AC15&gt;0),AND(tiedot!$B15="B",tiedot!X15&gt;0),AND(tiedot!$B15="C",tiedot!S15&gt;0),AND(tiedot!$B15="D",tiedot!N15&gt;0),AND(tiedot!$B15="E",tiedot!I15&gt;0),AND(tiedot!$B15="F",tiedot!AH15&gt;0)),"Hyl",ROUND(SUM(AE16:AG16)/60,7))</f>
        <v>0.0096759</v>
      </c>
      <c r="AI16" s="216">
        <f>IF(AH16="Hyl","",ROUND(PERCENTRANK(AH$3:AH$37,ROUND(AH16,7))*(COUNT(AH$3:AH$37)-1)+1,0))</f>
        <v>9</v>
      </c>
      <c r="AJ16" s="212">
        <f>IF(AH16="Hyl","",AH16/AH$1*1000)</f>
        <v>0.011251046511627906</v>
      </c>
      <c r="AK16" s="213"/>
      <c r="AL16" s="208"/>
      <c r="AM16" s="209"/>
      <c r="AN16" s="220"/>
      <c r="AO16" s="211"/>
      <c r="AP16" s="212"/>
      <c r="AQ16" s="224">
        <f>SUM(tiedot!J15,tiedot!O15,tiedot!T15,tiedot!Y15,tiedot!AD15)/60</f>
        <v>0.002407407407407407</v>
      </c>
      <c r="AR16" s="212">
        <f>AQ16/(D16-1)</f>
        <v>0.0012037037037037036</v>
      </c>
      <c r="AS16" s="225" t="str">
        <f>tiedot!A15</f>
        <v>Siiri Siikarla</v>
      </c>
    </row>
    <row r="17" spans="1:45" s="226" customFormat="1" ht="12">
      <c r="A17" s="246">
        <v>16</v>
      </c>
      <c r="B17" s="247" t="str">
        <f>tiedot!A17</f>
        <v>Henna Ylimaa</v>
      </c>
      <c r="C17" s="179" t="str">
        <f>tiedot!B17</f>
        <v>B</v>
      </c>
      <c r="D17" s="180">
        <f>tiedot!C17</f>
        <v>3</v>
      </c>
      <c r="E17" s="248">
        <f>tiedot!E17</f>
        <v>0.031307870370370375</v>
      </c>
      <c r="F17" s="182">
        <f>E17/(IF(K17="",0,J$1)+IF(Q17="",0,P$1)+IF(W17="",0,V$1)+IF(AC17="",0,AB$1)+IF(AI17="",0,AH$1)+IF(AO17="",0,AN$1))*1000</f>
        <v>0.010298641569200781</v>
      </c>
      <c r="G17" s="274"/>
      <c r="H17" s="189"/>
      <c r="I17" s="190"/>
      <c r="J17" s="251"/>
      <c r="K17" s="187"/>
      <c r="L17" s="182"/>
      <c r="M17" s="188">
        <f>IF(IF(tiedot!$B17="A",tiedot!K17,IF(tiedot!$B17="B",tiedot!F17,IF(tiedot!$B17="C",tiedot!AE17,IF(tiedot!$B17="D",tiedot!Z17,IF(tiedot!$B17="E",tiedot!U17,IF(tiedot!$B17="F",tiedot!P17,0))))))=0,"",IF(tiedot!$B17="A",tiedot!K17,IF(tiedot!$B17="B",tiedot!F17,IF(tiedot!$B17="C",tiedot!AE17,IF(tiedot!$B17="D",tiedot!Z17,IF(tiedot!$B17="E",tiedot!U17,IF(tiedot!$B17="F",tiedot!P17,0)))))))</f>
        <v>0.23472222222222222</v>
      </c>
      <c r="N17" s="286">
        <f>IF(IF(tiedot!$B17="A",tiedot!L17,IF(tiedot!$B17="B",tiedot!G17,IF(tiedot!$B17="C",tiedot!AF17,IF(tiedot!$B17="D",tiedot!AA17,IF(tiedot!$B17="E",tiedot!V17,IF(tiedot!$B17="F",tiedot!Q17,0))))))=0,"",IF(tiedot!$B17="A",tiedot!L17,IF(tiedot!$B17="B",tiedot!G17,IF(tiedot!$B17="C",tiedot!AF17,IF(tiedot!$B17="D",tiedot!AA17,IF(tiedot!$B17="E",tiedot!V17,IF(tiedot!$B17="F",tiedot!Q17,0)))))))</f>
        <v>0.25069444444444444</v>
      </c>
      <c r="O17" s="250">
        <f>IF(IF(tiedot!$B17="A",tiedot!M17,IF(tiedot!$B17="B",tiedot!H17,IF(tiedot!$B17="C",tiedot!AG17,IF(tiedot!$B17="D",tiedot!AB17,IF(tiedot!$B17="E",tiedot!W17,IF(tiedot!$B17="F",tiedot!R17,0))))))=0,"",IF(tiedot!$B17="A",tiedot!M17,IF(tiedot!$B17="B",tiedot!H17,IF(tiedot!$B17="C",tiedot!AG17,IF(tiedot!$B17="D",tiedot!AB17,IF(tiedot!$B17="E",tiedot!W17,IF(tiedot!$B17="F",tiedot!R17,0)))))))</f>
        <v>0.23680555555555555</v>
      </c>
      <c r="P17" s="252">
        <f>IF(OR(AND(tiedot!$B17="A",tiedot!N17&gt;0),AND(tiedot!$B17="B",tiedot!I17&gt;0),AND(tiedot!$B17="C",tiedot!AH17&gt;0),AND(tiedot!$B17="D",tiedot!AC17&gt;0),AND(tiedot!$B17="E",tiedot!X17&gt;0),AND(tiedot!$B17="F",tiedot!S17&gt;0)),"Hyl",ROUND(SUM(M17:O17)/60,7))</f>
        <v>0.012037</v>
      </c>
      <c r="Q17" s="192">
        <f>IF(P17="Hyl","",ROUND(PERCENTRANK(P$3:P$37,ROUND(P17,7))*(COUNT(P$3:P$37)-1)+1,0))</f>
        <v>13</v>
      </c>
      <c r="R17" s="182">
        <f>IF(P17="Hyl","",P17/P$1*1000)</f>
        <v>0.01228265306122449</v>
      </c>
      <c r="S17" s="188">
        <f>IF(IF(tiedot!$B17="A",tiedot!P17,IF(tiedot!$B17="B",tiedot!K17,IF(tiedot!$B17="C",tiedot!F17,IF(tiedot!$B17="D",tiedot!AE17,IF(tiedot!$B17="E",tiedot!Z17,IF(tiedot!$B17="F",tiedot!U17,0))))))=0,"",IF(tiedot!$B17="A",tiedot!P17,IF(tiedot!$B17="B",tiedot!K17,IF(tiedot!$B17="C",tiedot!F17,IF(tiedot!$B17="D",tiedot!AE17,IF(tiedot!$B17="E",tiedot!Z17,IF(tiedot!$B17="F",tiedot!U17,0)))))))</f>
        <v>0.09444444444444444</v>
      </c>
      <c r="T17" s="189">
        <f>IF(IF(tiedot!$B17="A",tiedot!Q17,IF(tiedot!$B17="B",tiedot!L17,IF(tiedot!$B17="C",tiedot!G17,IF(tiedot!$B17="D",tiedot!AF17,IF(tiedot!$B17="E",tiedot!AA17,IF(tiedot!$B17="F",tiedot!V17,0))))))=0,"",IF(tiedot!$B17="A",tiedot!Q17,IF(tiedot!$B17="B",tiedot!L17,IF(tiedot!$B17="C",tiedot!G17,IF(tiedot!$B17="D",tiedot!AF17,IF(tiedot!$B17="E",tiedot!AA17,IF(tiedot!$B17="F",tiedot!V17,0)))))))</f>
        <v>0.10972222222222222</v>
      </c>
      <c r="U17" s="190">
        <f>IF(IF(tiedot!$B17="A",tiedot!R17,IF(tiedot!$B17="B",tiedot!M17,IF(tiedot!$B17="C",tiedot!H17,IF(tiedot!$B17="D",tiedot!AG17,IF(tiedot!$B17="E",tiedot!AB17,IF(tiedot!$B17="F",tiedot!W17,0))))))=0,"",IF(tiedot!$B17="A",tiedot!R17,IF(tiedot!$B17="B",tiedot!M17,IF(tiedot!$B17="C",tiedot!H17,IF(tiedot!$B17="D",tiedot!AG17,IF(tiedot!$B17="E",tiedot!AB17,IF(tiedot!$B17="F",tiedot!W17,0)))))))</f>
        <v>0.25555555555555554</v>
      </c>
      <c r="V17" s="195">
        <f>IF(OR(AND(tiedot!$B17="A",tiedot!S17&gt;0),AND(tiedot!$B17="B",tiedot!N17&gt;0),AND(tiedot!$B17="C",tiedot!I17&gt;0),AND(tiedot!$B17="D",tiedot!AH17&gt;0),AND(tiedot!$B17="E",tiedot!AC17&gt;0),AND(tiedot!$B17="F",tiedot!X17&gt;0)),"Hyl",ROUND(SUM(S17:U17)/60,7))</f>
        <v>0.007662</v>
      </c>
      <c r="W17" s="187">
        <f>IF(V17="Hyl","",ROUND(PERCENTRANK(V$3:V$37,ROUND(V17,7))*(COUNT(V$3:V$37)-1)+1,0))</f>
        <v>9</v>
      </c>
      <c r="X17" s="182">
        <f>IF(V17="Hyl","",V17/V$1*1000)</f>
        <v>0.00841978021978022</v>
      </c>
      <c r="Y17" s="188">
        <f>IF(IF(tiedot!$B17="A",tiedot!U17,IF(tiedot!$B17="B",tiedot!P17,IF(tiedot!$B17="C",tiedot!K17,IF(tiedot!$B17="D",tiedot!F17,IF(tiedot!$B17="E",tiedot!AE17,IF(tiedot!$B17="F",tiedot!Z17,0))))))=0,"",IF(tiedot!$B17="A",tiedot!U17,IF(tiedot!$B17="B",tiedot!P17,IF(tiedot!$B17="C",tiedot!K17,IF(tiedot!$B17="D",tiedot!F17,IF(tiedot!$B17="E",tiedot!AE17,IF(tiedot!$B17="F",tiedot!Z17,0)))))))</f>
        <v>0.3770833333333333</v>
      </c>
      <c r="Z17" s="275">
        <f>IF(IF(tiedot!$B17="A",tiedot!V17,IF(tiedot!$B17="B",tiedot!Q17,IF(tiedot!$B17="C",tiedot!L17,IF(tiedot!$B17="D",tiedot!G17,IF(tiedot!$B17="E",tiedot!AF17,IF(tiedot!$B17="F",tiedot!AA17,0))))))=0,"",IF(tiedot!$B17="A",tiedot!V17,IF(tiedot!$B17="B",tiedot!Q17,IF(tiedot!$B17="C",tiedot!L17,IF(tiedot!$B17="D",tiedot!G17,IF(tiedot!$B17="E",tiedot!AF17,IF(tiedot!$B17="F",tiedot!AA17,0)))))))</f>
        <v>0.3194444444444444</v>
      </c>
      <c r="AA17" s="190">
        <f>IF(IF(tiedot!$B17="A",tiedot!W17,IF(tiedot!$B17="B",tiedot!R17,IF(tiedot!$B17="C",tiedot!M17,IF(tiedot!$B17="D",tiedot!H17,IF(tiedot!$B17="E",tiedot!AG17,IF(tiedot!$B17="F",tiedot!AB17,0))))))=0,"",IF(tiedot!$B17="A",tiedot!W17,IF(tiedot!$B17="B",tiedot!R17,IF(tiedot!$B17="C",tiedot!M17,IF(tiedot!$B17="D",tiedot!H17,IF(tiedot!$B17="E",tiedot!AG17,IF(tiedot!$B17="F",tiedot!AB17,0)))))))</f>
      </c>
      <c r="AB17" s="195">
        <f>IF(OR(AND(tiedot!$B17="A",tiedot!X17&gt;0),AND(tiedot!$B17="B",tiedot!S17&gt;0),AND(tiedot!$B17="C",tiedot!N17&gt;0),AND(tiedot!$B17="D",tiedot!I17&gt;0),AND(tiedot!$B17="E",tiedot!AH17&gt;0),AND(tiedot!$B17="F",tiedot!AC17&gt;0)),"Hyl",ROUND(SUM(Y17:AA17)/60,7))</f>
        <v>0.0116088</v>
      </c>
      <c r="AC17" s="187">
        <f>IF(AB17="Hyl","",ROUND(PERCENTRANK(AB$3:AB$37,ROUND(AB17,7))*(COUNT(AB$3:AB$37)-1)+1,0))</f>
        <v>4</v>
      </c>
      <c r="AD17" s="182">
        <f>IF(AB17="Hyl","",AB17/AB$1*1000)</f>
        <v>0.010094608695652174</v>
      </c>
      <c r="AE17" s="188"/>
      <c r="AF17" s="189"/>
      <c r="AG17" s="197"/>
      <c r="AH17" s="198"/>
      <c r="AI17" s="192"/>
      <c r="AJ17" s="182"/>
      <c r="AK17" s="188"/>
      <c r="AL17" s="189"/>
      <c r="AM17" s="190"/>
      <c r="AN17" s="195"/>
      <c r="AO17" s="187"/>
      <c r="AP17" s="182"/>
      <c r="AQ17" s="199">
        <f>SUM(tiedot!J17,tiedot!O17,tiedot!T17,tiedot!Y17,tiedot!AD17)/60</f>
        <v>0.005347222222222222</v>
      </c>
      <c r="AR17" s="182">
        <f>AQ17/(D17-1)</f>
        <v>0.002673611111111111</v>
      </c>
      <c r="AS17" s="200" t="str">
        <f>tiedot!A17</f>
        <v>Henna Ylimaa</v>
      </c>
    </row>
    <row r="18" spans="1:45" s="226" customFormat="1" ht="12">
      <c r="A18" s="227">
        <v>12</v>
      </c>
      <c r="B18" s="228" t="str">
        <f>tiedot!A13</f>
        <v>Elina Heinonen</v>
      </c>
      <c r="C18" s="229" t="str">
        <f>tiedot!B13</f>
        <v>B</v>
      </c>
      <c r="D18" s="230" t="str">
        <f>tiedot!C13</f>
        <v>3</v>
      </c>
      <c r="E18" s="263">
        <f>tiedot!E13</f>
        <v>0.032418981481481486</v>
      </c>
      <c r="F18" s="280">
        <f>E18/(IF(K18="",0,J$1)+IF(Q18="",0,P$1)+IF(W18="",0,V$1)+IF(AC18="",0,AB$1)+IF(AI18="",0,AH$1)+IF(AO18="",0,AN$1))*1000</f>
        <v>0.01178872053872054</v>
      </c>
      <c r="G18" s="281"/>
      <c r="H18" s="234"/>
      <c r="I18" s="235"/>
      <c r="J18" s="265"/>
      <c r="K18" s="237"/>
      <c r="L18" s="232"/>
      <c r="M18" s="238">
        <f>IF(IF(tiedot!$B13="A",tiedot!K13,IF(tiedot!$B13="B",tiedot!F13,IF(tiedot!$B13="C",tiedot!AE13,IF(tiedot!$B13="D",tiedot!Z13,IF(tiedot!$B13="E",tiedot!U13,IF(tiedot!$B13="F",tiedot!P13,0))))))=0,"",IF(tiedot!$B13="A",tiedot!K13,IF(tiedot!$B13="B",tiedot!F13,IF(tiedot!$B13="C",tiedot!AE13,IF(tiedot!$B13="D",tiedot!Z13,IF(tiedot!$B13="E",tiedot!U13,IF(tiedot!$B13="F",tiedot!P13,0)))))))</f>
        <v>0.2298611111111111</v>
      </c>
      <c r="N18" s="272">
        <f>IF(IF(tiedot!$B13="A",tiedot!L13,IF(tiedot!$B13="B",tiedot!G13,IF(tiedot!$B13="C",tiedot!AF13,IF(tiedot!$B13="D",tiedot!AA13,IF(tiedot!$B13="E",tiedot!V13,IF(tiedot!$B13="F",tiedot!Q13,0))))))=0,"",IF(tiedot!$B13="A",tiedot!L13,IF(tiedot!$B13="B",tiedot!G13,IF(tiedot!$B13="C",tiedot!AF13,IF(tiedot!$B13="D",tiedot!AA13,IF(tiedot!$B13="E",tiedot!V13,IF(tiedot!$B13="F",tiedot!Q13,0)))))))</f>
        <v>0.25833333333333336</v>
      </c>
      <c r="O18" s="273">
        <f>IF(IF(tiedot!$B13="A",tiedot!M13,IF(tiedot!$B13="B",tiedot!H13,IF(tiedot!$B13="C",tiedot!AG13,IF(tiedot!$B13="D",tiedot!AB13,IF(tiedot!$B13="E",tiedot!W13,IF(tiedot!$B13="F",tiedot!R13,0))))))=0,"",IF(tiedot!$B13="A",tiedot!M13,IF(tiedot!$B13="B",tiedot!H13,IF(tiedot!$B13="C",tiedot!AG13,IF(tiedot!$B13="D",tiedot!AB13,IF(tiedot!$B13="E",tiedot!W13,IF(tiedot!$B13="F",tiedot!R13,0)))))))</f>
        <v>0.22847222222222222</v>
      </c>
      <c r="P18" s="239">
        <f>IF(OR(AND(tiedot!$B13="A",tiedot!N13&gt;0),AND(tiedot!$B13="B",tiedot!I13&gt;0),AND(tiedot!$B13="C",tiedot!AH13&gt;0),AND(tiedot!$B13="D",tiedot!AC13&gt;0),AND(tiedot!$B13="E",tiedot!X13&gt;0),AND(tiedot!$B13="F",tiedot!S13&gt;0)),"Hyl",ROUND(SUM(M18:O18)/60,7))</f>
        <v>0.0119444</v>
      </c>
      <c r="Q18" s="240">
        <f>IF(P18="Hyl","",ROUND(PERCENTRANK(P$3:P$37,ROUND(P18,7))*(COUNT(P$3:P$37)-1)+1,0))</f>
        <v>12</v>
      </c>
      <c r="R18" s="232">
        <f>IF(P18="Hyl","",P18/P$1*1000)</f>
        <v>0.012188163265306123</v>
      </c>
      <c r="S18" s="238">
        <f>IF(IF(tiedot!$B13="A",tiedot!P13,IF(tiedot!$B13="B",tiedot!K13,IF(tiedot!$B13="C",tiedot!F13,IF(tiedot!$B13="D",tiedot!AE13,IF(tiedot!$B13="E",tiedot!Z13,IF(tiedot!$B13="F",tiedot!U13,0))))))=0,"",IF(tiedot!$B13="A",tiedot!P13,IF(tiedot!$B13="B",tiedot!K13,IF(tiedot!$B13="C",tiedot!F13,IF(tiedot!$B13="D",tiedot!AE13,IF(tiedot!$B13="E",tiedot!Z13,IF(tiedot!$B13="F",tiedot!U13,0)))))))</f>
        <v>0.12708333333333333</v>
      </c>
      <c r="T18" s="234">
        <f>IF(IF(tiedot!$B13="A",tiedot!Q13,IF(tiedot!$B13="B",tiedot!L13,IF(tiedot!$B13="C",tiedot!G13,IF(tiedot!$B13="D",tiedot!AF13,IF(tiedot!$B13="E",tiedot!AA13,IF(tiedot!$B13="F",tiedot!V13,0))))))=0,"",IF(tiedot!$B13="A",tiedot!Q13,IF(tiedot!$B13="B",tiedot!L13,IF(tiedot!$B13="C",tiedot!G13,IF(tiedot!$B13="D",tiedot!AF13,IF(tiedot!$B13="E",tiedot!AA13,IF(tiedot!$B13="F",tiedot!V13,0)))))))</f>
        <v>0.1284722222222222</v>
      </c>
      <c r="U18" s="235">
        <f>IF(IF(tiedot!$B13="A",tiedot!R13,IF(tiedot!$B13="B",tiedot!M13,IF(tiedot!$B13="C",tiedot!H13,IF(tiedot!$B13="D",tiedot!AG13,IF(tiedot!$B13="E",tiedot!AB13,IF(tiedot!$B13="F",tiedot!W13,0))))))=0,"",IF(tiedot!$B13="A",tiedot!R13,IF(tiedot!$B13="B",tiedot!M13,IF(tiedot!$B13="C",tiedot!H13,IF(tiedot!$B13="D",tiedot!AG13,IF(tiedot!$B13="E",tiedot!AB13,IF(tiedot!$B13="F",tiedot!W13,0)))))))</f>
        <v>0.2722222222222222</v>
      </c>
      <c r="V18" s="241">
        <f>IF(OR(AND(tiedot!$B13="A",tiedot!S13&gt;0),AND(tiedot!$B13="B",tiedot!N13&gt;0),AND(tiedot!$B13="C",tiedot!I13&gt;0),AND(tiedot!$B13="D",tiedot!AH13&gt;0),AND(tiedot!$B13="E",tiedot!AC13&gt;0),AND(tiedot!$B13="F",tiedot!X13&gt;0)),"Hyl",ROUND(SUM(S18:U18)/60,7))</f>
        <v>0.0087963</v>
      </c>
      <c r="W18" s="237">
        <f>IF(V18="Hyl","",ROUND(PERCENTRANK(V$3:V$37,ROUND(V18,7))*(COUNT(V$3:V$37)-1)+1,0))</f>
        <v>12</v>
      </c>
      <c r="X18" s="232">
        <f>IF(V18="Hyl","",V18/V$1*1000)</f>
        <v>0.009666263736263737</v>
      </c>
      <c r="Y18" s="238"/>
      <c r="Z18" s="234"/>
      <c r="AA18" s="235"/>
      <c r="AB18" s="241"/>
      <c r="AC18" s="237"/>
      <c r="AD18" s="232"/>
      <c r="AE18" s="238">
        <f>IF(IF(tiedot!$B13="A",tiedot!Z13,IF(tiedot!$B13="B",tiedot!U13,IF(tiedot!$B13="C",tiedot!P13,IF(tiedot!$B13="D",tiedot!K13,IF(tiedot!$B13="E",tiedot!F13,IF(tiedot!$B13="F",tiedot!AE13,0))))))=0,"",IF(tiedot!$B13="A",tiedot!Z13,IF(tiedot!$B13="B",tiedot!U13,IF(tiedot!$B13="C",tiedot!P13,IF(tiedot!$B13="D",tiedot!K13,IF(tiedot!$B13="E",tiedot!F13,IF(tiedot!$B13="F",tiedot!AE13,0)))))))</f>
        <v>0.38472222222222224</v>
      </c>
      <c r="AF18" s="234">
        <f>IF(IF(tiedot!$B13="A",tiedot!AA13,IF(tiedot!$B13="B",tiedot!V13,IF(tiedot!$B13="C",tiedot!Q13,IF(tiedot!$B13="D",tiedot!L13,IF(tiedot!$B13="E",tiedot!G13,IF(tiedot!$B13="F",tiedot!AF13,0))))))=0,"",IF(tiedot!$B13="A",tiedot!AA13,IF(tiedot!$B13="B",tiedot!V13,IF(tiedot!$B13="C",tiedot!Q13,IF(tiedot!$B13="D",tiedot!L13,IF(tiedot!$B13="E",tiedot!G13,IF(tiedot!$B13="F",tiedot!AF13,0)))))))</f>
        <v>0.3159722222222222</v>
      </c>
      <c r="AG18" s="242">
        <f>IF(IF(tiedot!$B13="A",tiedot!AB13,IF(tiedot!$B13="B",tiedot!W13,IF(tiedot!$B13="C",tiedot!R13,IF(tiedot!$B13="D",tiedot!M13,IF(tiedot!$B13="E",tiedot!H13,IF(tiedot!$B13="F",tiedot!AG13,0))))))=0,"",IF(tiedot!$B13="A",tiedot!AB13,IF(tiedot!$B13="B",tiedot!W13,IF(tiedot!$B13="C",tiedot!R13,IF(tiedot!$B13="D",tiedot!M13,IF(tiedot!$B13="E",tiedot!H13,IF(tiedot!$B13="F",tiedot!AG13,0)))))))</f>
      </c>
      <c r="AH18" s="243">
        <f>IF(OR(AND(tiedot!$B13="A",tiedot!AC13&gt;0),AND(tiedot!$B13="B",tiedot!X13&gt;0),AND(tiedot!$B13="C",tiedot!S13&gt;0),AND(tiedot!$B13="D",tiedot!N13&gt;0),AND(tiedot!$B13="E",tiedot!I13&gt;0),AND(tiedot!$B13="F",tiedot!AH13&gt;0)),"Hyl",ROUND(SUM(AE18:AG18)/60,7))</f>
        <v>0.0116782</v>
      </c>
      <c r="AI18" s="240">
        <f>IF(AH18="Hyl","",ROUND(PERCENTRANK(AH$3:AH$37,ROUND(AH18,7))*(COUNT(AH$3:AH$37)-1)+1,0))</f>
        <v>11</v>
      </c>
      <c r="AJ18" s="232">
        <f>IF(AH18="Hyl","",AH18/AH$1*1000)</f>
        <v>0.013579302325581395</v>
      </c>
      <c r="AK18" s="238"/>
      <c r="AL18" s="234"/>
      <c r="AM18" s="235"/>
      <c r="AN18" s="241"/>
      <c r="AO18" s="237"/>
      <c r="AP18" s="232"/>
      <c r="AQ18" s="244">
        <f>SUM(tiedot!J13,tiedot!O13,tiedot!T13,tiedot!Y13,tiedot!AD13)/60</f>
        <v>0.007233796296296296</v>
      </c>
      <c r="AR18" s="232">
        <f>AQ18/(D18-1)</f>
        <v>0.003616898148148148</v>
      </c>
      <c r="AS18" s="245" t="str">
        <f>tiedot!A13</f>
        <v>Elina Heinonen</v>
      </c>
    </row>
    <row r="19" spans="1:45" s="226" customFormat="1" ht="12">
      <c r="A19" s="246">
        <v>13</v>
      </c>
      <c r="B19" s="247" t="str">
        <f>tiedot!A14</f>
        <v>Aino Reiman</v>
      </c>
      <c r="C19" s="179" t="str">
        <f>tiedot!B14</f>
        <v>A</v>
      </c>
      <c r="D19" s="180">
        <f>tiedot!C14</f>
        <v>3</v>
      </c>
      <c r="E19" s="248">
        <f>tiedot!E14</f>
        <v>0.03686342592592593</v>
      </c>
      <c r="F19" s="182">
        <f>E19/(IF(K19="",0,J$1)+IF(Q19="",0,P$1)+IF(W19="",0,V$1)+IF(AC19="",0,AB$1)+IF(AI19="",0,AH$1)+IF(AO19="",0,AN$1))*1000</f>
        <v>0.011036953870037704</v>
      </c>
      <c r="G19" s="274">
        <f>IF(IF(tiedot!$B14="A",tiedot!F14,IF(tiedot!$B14="B",tiedot!AE14,IF(tiedot!$B14="C",tiedot!Z14,IF(tiedot!$B14="D",tiedot!U14,IF(tiedot!$B14="E",tiedot!P14,IF(tiedot!$B14="F",tiedot!K14,0))))))=0,"",IF(tiedot!$B14="A",tiedot!F14,IF(tiedot!$B14="B",tiedot!AE14,IF(tiedot!$B14="C",tiedot!Z14,IF(tiedot!$B14="D",tiedot!U14,IF(tiedot!$B14="E",tiedot!P14,IF(tiedot!$B14="F",tiedot!K14,0)))))))</f>
        <v>0.21458333333333332</v>
      </c>
      <c r="H19" s="189">
        <f>IF(IF(tiedot!$B14="A",tiedot!G14,IF(tiedot!$B14="B",tiedot!AF14,IF(tiedot!$B14="C",tiedot!AA14,IF(tiedot!$B14="D",tiedot!V14,IF(tiedot!$B14="E",tiedot!Q14,IF(tiedot!$B14="F",tiedot!L14,0))))))=0,"",IF(tiedot!$B14="A",tiedot!G14,IF(tiedot!$B14="B",tiedot!AF14,IF(tiedot!$B14="C",tiedot!AA14,IF(tiedot!$B14="D",tiedot!V14,IF(tiedot!$B14="E",tiedot!Q14,IF(tiedot!$B14="F",tiedot!L14,0)))))))</f>
        <v>0.25833333333333336</v>
      </c>
      <c r="I19" s="190">
        <f>IF(IF(tiedot!$B14="A",tiedot!H14,IF(tiedot!$B14="B",tiedot!AG14,IF(tiedot!$B14="C",tiedot!AB14,IF(tiedot!$B14="D",tiedot!W14,IF(tiedot!$B14="E",tiedot!R14,IF(tiedot!$B14="F",tiedot!M14,0))))))=0,"",IF(tiedot!$B14="A",tiedot!H14,IF(tiedot!$B14="B",tiedot!AG14,IF(tiedot!$B14="C",tiedot!AB14,IF(tiedot!$B14="D",tiedot!W14,IF(tiedot!$B14="E",tiedot!R14,IF(tiedot!$B14="F",tiedot!M14,0)))))))</f>
        <v>0.26458333333333334</v>
      </c>
      <c r="J19" s="251">
        <f>IF(OR(AND(tiedot!$B14="A",tiedot!I14&gt;0),AND(tiedot!$B14="B",tiedot!AH14&gt;0),AND(tiedot!$B14="C",tiedot!AC14&gt;0),AND(tiedot!$B14="D",tiedot!X14&gt;0),AND(tiedot!$B14="E",tiedot!S14&gt;0),AND(tiedot!$B14="F",tiedot!N14&gt;0)),"Hyl",ROUND(SUM(G19:I19)/60,7))</f>
        <v>0.0122917</v>
      </c>
      <c r="K19" s="187">
        <f>IF(J19="Hyl","",ROUND(PERCENTRANK(J$3:J$37,ROUND(J19,7))*(COUNT(J$3:J$37)-1)+1,0))</f>
        <v>7</v>
      </c>
      <c r="L19" s="182">
        <f>IF(J19="Hyl","",J19/J$1*1000)</f>
        <v>0.011487570093457944</v>
      </c>
      <c r="M19" s="188"/>
      <c r="N19" s="189"/>
      <c r="O19" s="190"/>
      <c r="P19" s="252"/>
      <c r="Q19" s="192"/>
      <c r="R19" s="182"/>
      <c r="S19" s="188"/>
      <c r="T19" s="189"/>
      <c r="U19" s="190"/>
      <c r="V19" s="195"/>
      <c r="W19" s="187"/>
      <c r="X19" s="182"/>
      <c r="Y19" s="188">
        <f>IF(IF(tiedot!$B14="A",tiedot!U14,IF(tiedot!$B14="B",tiedot!P14,IF(tiedot!$B14="C",tiedot!K14,IF(tiedot!$B14="D",tiedot!F14,IF(tiedot!$B14="E",tiedot!AE14,IF(tiedot!$B14="F",tiedot!Z14,0))))))=0,"",IF(tiedot!$B14="A",tiedot!U14,IF(tiedot!$B14="B",tiedot!P14,IF(tiedot!$B14="C",tiedot!K14,IF(tiedot!$B14="D",tiedot!F14,IF(tiedot!$B14="E",tiedot!AE14,IF(tiedot!$B14="F",tiedot!Z14,0)))))))</f>
        <v>0.29305555555555557</v>
      </c>
      <c r="Z19" s="189">
        <f>IF(IF(tiedot!$B14="A",tiedot!V14,IF(tiedot!$B14="B",tiedot!Q14,IF(tiedot!$B14="C",tiedot!L14,IF(tiedot!$B14="D",tiedot!G14,IF(tiedot!$B14="E",tiedot!AF14,IF(tiedot!$B14="F",tiedot!AA14,0))))))=0,"",IF(tiedot!$B14="A",tiedot!V14,IF(tiedot!$B14="B",tiedot!Q14,IF(tiedot!$B14="C",tiedot!L14,IF(tiedot!$B14="D",tiedot!G14,IF(tiedot!$B14="E",tiedot!AF14,IF(tiedot!$B14="F",tiedot!AA14,0)))))))</f>
        <v>0.375</v>
      </c>
      <c r="AA19" s="190">
        <f>IF(IF(tiedot!$B14="A",tiedot!W14,IF(tiedot!$B14="B",tiedot!R14,IF(tiedot!$B14="C",tiedot!M14,IF(tiedot!$B14="D",tiedot!H14,IF(tiedot!$B14="E",tiedot!AG14,IF(tiedot!$B14="F",tiedot!AB14,0))))))=0,"",IF(tiedot!$B14="A",tiedot!W14,IF(tiedot!$B14="B",tiedot!R14,IF(tiedot!$B14="C",tiedot!M14,IF(tiedot!$B14="D",tiedot!H14,IF(tiedot!$B14="E",tiedot!AG14,IF(tiedot!$B14="F",tiedot!AB14,0)))))))</f>
        <v>0.12222222222222222</v>
      </c>
      <c r="AB19" s="195">
        <f>IF(OR(AND(tiedot!$B14="A",tiedot!X14&gt;0),AND(tiedot!$B14="B",tiedot!S14&gt;0),AND(tiedot!$B14="C",tiedot!N14&gt;0),AND(tiedot!$B14="D",tiedot!I14&gt;0),AND(tiedot!$B14="E",tiedot!AH14&gt;0),AND(tiedot!$B14="F",tiedot!AC14&gt;0)),"Hyl",ROUND(SUM(Y19:AA19)/60,7))</f>
        <v>0.0131713</v>
      </c>
      <c r="AC19" s="187">
        <f>IF(AB19="Hyl","",ROUND(PERCENTRANK(AB$3:AB$37,ROUND(AB19,7))*(COUNT(AB$3:AB$37)-1)+1,0))</f>
        <v>6</v>
      </c>
      <c r="AD19" s="182">
        <f>IF(AB19="Hyl","",AB19/AB$1*1000)</f>
        <v>0.011453304347826087</v>
      </c>
      <c r="AE19" s="188"/>
      <c r="AF19" s="189"/>
      <c r="AG19" s="197"/>
      <c r="AH19" s="198"/>
      <c r="AI19" s="192"/>
      <c r="AJ19" s="182"/>
      <c r="AK19" s="188">
        <f>IF(IF(tiedot!$B14="A",tiedot!AE14,IF(tiedot!$B14="B",tiedot!Z14,IF(tiedot!$B14="C",tiedot!U14,IF(tiedot!$B14="D",tiedot!P14,IF(tiedot!$B14="E",tiedot!K14,IF(tiedot!$B14="F",tiedot!F14,0))))))=0,"",IF(tiedot!$B14="A",tiedot!AE14,IF(tiedot!$B14="B",tiedot!Z14,IF(tiedot!$B14="C",tiedot!U14,IF(tiedot!$B14="D",tiedot!P14,IF(tiedot!$B14="E",tiedot!K14,IF(tiedot!$B14="F",tiedot!F14,0)))))))</f>
        <v>0.3388888888888889</v>
      </c>
      <c r="AL19" s="189">
        <f>IF(IF(tiedot!$B14="A",tiedot!AF14,IF(tiedot!$B14="B",tiedot!AA14,IF(tiedot!$B14="C",tiedot!V14,IF(tiedot!$B14="D",tiedot!Q14,IF(tiedot!$B14="E",tiedot!L14,IF(tiedot!$B14="F",tiedot!G14,0))))))=0,"",IF(tiedot!$B14="A",tiedot!AF14,IF(tiedot!$B14="B",tiedot!AA14,IF(tiedot!$B14="C",tiedot!V14,IF(tiedot!$B14="D",tiedot!Q14,IF(tiedot!$B14="E",tiedot!L14,IF(tiedot!$B14="F",tiedot!G14,0)))))))</f>
        <v>0.17083333333333334</v>
      </c>
      <c r="AM19" s="190">
        <f>IF(IF(tiedot!$B14="A",tiedot!AG14,IF(tiedot!$B14="B",tiedot!AB14,IF(tiedot!$B14="C",tiedot!W14,IF(tiedot!$B14="D",tiedot!R14,IF(tiedot!$B14="E",tiedot!M14,IF(tiedot!$B14="F",tiedot!H14,0))))))=0,"",IF(tiedot!$B14="A",tiedot!AG14,IF(tiedot!$B14="B",tiedot!AB14,IF(tiedot!$B14="C",tiedot!W14,IF(tiedot!$B14="D",tiedot!R14,IF(tiedot!$B14="E",tiedot!M14,IF(tiedot!$B14="F",tiedot!H14,0)))))))</f>
        <v>0.17430555555555555</v>
      </c>
      <c r="AN19" s="195">
        <f>IF(OR(AND(tiedot!$B14="A",tiedot!AH14&gt;0),AND(tiedot!$B14="B",tiedot!AC14&gt;0),AND(tiedot!$B14="C",tiedot!X14&gt;0),AND(tiedot!$B14="D",tiedot!S14&gt;0),AND(tiedot!$B14="E",tiedot!N14&gt;0),AND(tiedot!$B14="F",tiedot!I14&gt;0)),"Hyl",ROUND(SUM(AK19:AM19)/60,7))</f>
        <v>0.0114005</v>
      </c>
      <c r="AO19" s="187">
        <f>IF(AN19="Hyl","",ROUND(PERCENTRANK(AN$3:AN$37,ROUND(AN19,7))*(COUNT(AN$3:AN$37)-1)+1,0))</f>
        <v>4</v>
      </c>
      <c r="AP19" s="182">
        <f>IF(AN19="Hyl","",AN19/AN$1*1000)</f>
        <v>0.010179017857142857</v>
      </c>
      <c r="AQ19" s="199">
        <f>SUM(tiedot!J14,tiedot!O14,tiedot!T14,tiedot!Y14,tiedot!AD14)/60</f>
        <v>0.004340277777777777</v>
      </c>
      <c r="AR19" s="182">
        <f>AQ19/(D19-1)</f>
        <v>0.0021701388888888886</v>
      </c>
      <c r="AS19" s="200" t="str">
        <f>tiedot!A14</f>
        <v>Aino Reiman</v>
      </c>
    </row>
    <row r="20" spans="1:45" s="306" customFormat="1" ht="12.75" customHeight="1" hidden="1">
      <c r="A20" s="287">
        <v>15</v>
      </c>
      <c r="B20" s="288"/>
      <c r="C20" s="289"/>
      <c r="D20" s="289"/>
      <c r="E20" s="101"/>
      <c r="F20" s="102"/>
      <c r="G20" s="290"/>
      <c r="H20" s="291"/>
      <c r="I20" s="292"/>
      <c r="J20" s="293"/>
      <c r="K20" s="294"/>
      <c r="L20" s="102"/>
      <c r="M20" s="109"/>
      <c r="N20" s="295"/>
      <c r="O20" s="296"/>
      <c r="P20" s="297"/>
      <c r="Q20" s="298"/>
      <c r="R20" s="299"/>
      <c r="S20" s="300"/>
      <c r="T20" s="291"/>
      <c r="U20" s="292"/>
      <c r="V20" s="301"/>
      <c r="W20" s="294"/>
      <c r="X20" s="102"/>
      <c r="Y20" s="300"/>
      <c r="Z20" s="291"/>
      <c r="AA20" s="292"/>
      <c r="AB20" s="301"/>
      <c r="AC20" s="294"/>
      <c r="AD20" s="102"/>
      <c r="AE20" s="300"/>
      <c r="AF20" s="291"/>
      <c r="AG20" s="302"/>
      <c r="AH20" s="303"/>
      <c r="AI20" s="304"/>
      <c r="AJ20" s="299"/>
      <c r="AK20" s="300"/>
      <c r="AL20" s="291"/>
      <c r="AM20" s="292"/>
      <c r="AN20" s="301"/>
      <c r="AO20" s="294"/>
      <c r="AP20" s="102"/>
      <c r="AQ20" s="125"/>
      <c r="AR20" s="102"/>
      <c r="AS20" s="305"/>
    </row>
    <row r="21" spans="1:45" ht="12.75" customHeight="1" hidden="1">
      <c r="A21" s="287">
        <v>16</v>
      </c>
      <c r="B21" s="288"/>
      <c r="C21" s="289"/>
      <c r="D21" s="289"/>
      <c r="H21" s="307"/>
      <c r="I21" s="308"/>
      <c r="J21" s="309"/>
      <c r="K21" s="310"/>
      <c r="N21" s="295"/>
      <c r="O21" s="296"/>
      <c r="P21" s="297"/>
      <c r="Q21" s="298"/>
      <c r="T21" s="307"/>
      <c r="U21" s="308"/>
      <c r="V21" s="311"/>
      <c r="W21" s="310"/>
      <c r="X21" s="108"/>
      <c r="Z21" s="295"/>
      <c r="AA21" s="296"/>
      <c r="AB21" s="312"/>
      <c r="AC21" s="313"/>
      <c r="AD21" s="314"/>
      <c r="AF21" s="307"/>
      <c r="AG21" s="315"/>
      <c r="AH21" s="316"/>
      <c r="AI21" s="317"/>
      <c r="AJ21" s="318"/>
      <c r="AL21" s="295"/>
      <c r="AM21" s="296"/>
      <c r="AN21" s="312"/>
      <c r="AO21" s="313"/>
      <c r="AP21" s="314"/>
      <c r="AS21" s="305"/>
    </row>
    <row r="22" spans="1:45" ht="12.75" customHeight="1" hidden="1">
      <c r="A22" s="287">
        <v>17</v>
      </c>
      <c r="B22" s="288"/>
      <c r="C22" s="289"/>
      <c r="D22" s="289"/>
      <c r="H22" s="307"/>
      <c r="I22" s="308"/>
      <c r="J22" s="309"/>
      <c r="K22" s="310"/>
      <c r="N22" s="295"/>
      <c r="O22" s="296"/>
      <c r="P22" s="297"/>
      <c r="Q22" s="298"/>
      <c r="T22" s="307"/>
      <c r="U22" s="308"/>
      <c r="V22" s="311"/>
      <c r="W22" s="310"/>
      <c r="X22" s="108"/>
      <c r="Z22" s="295"/>
      <c r="AA22" s="296"/>
      <c r="AB22" s="312"/>
      <c r="AC22" s="313"/>
      <c r="AD22" s="314"/>
      <c r="AF22" s="307"/>
      <c r="AG22" s="315"/>
      <c r="AH22" s="316"/>
      <c r="AI22" s="317"/>
      <c r="AJ22" s="318"/>
      <c r="AL22" s="295"/>
      <c r="AM22" s="296"/>
      <c r="AN22" s="312"/>
      <c r="AO22" s="313"/>
      <c r="AP22" s="314"/>
      <c r="AS22" s="305"/>
    </row>
    <row r="23" spans="1:45" ht="12.75" customHeight="1" hidden="1">
      <c r="A23" s="287">
        <v>18</v>
      </c>
      <c r="B23" s="288"/>
      <c r="C23" s="289"/>
      <c r="D23" s="289"/>
      <c r="H23" s="307"/>
      <c r="I23" s="308"/>
      <c r="J23" s="309"/>
      <c r="K23" s="310"/>
      <c r="N23" s="295"/>
      <c r="O23" s="296"/>
      <c r="P23" s="297"/>
      <c r="Q23" s="298"/>
      <c r="T23" s="307"/>
      <c r="U23" s="308"/>
      <c r="V23" s="311"/>
      <c r="W23" s="310"/>
      <c r="X23" s="108"/>
      <c r="Z23" s="295"/>
      <c r="AA23" s="296"/>
      <c r="AB23" s="312"/>
      <c r="AC23" s="313"/>
      <c r="AD23" s="314"/>
      <c r="AF23" s="307"/>
      <c r="AG23" s="315"/>
      <c r="AH23" s="316"/>
      <c r="AI23" s="317"/>
      <c r="AJ23" s="318"/>
      <c r="AL23" s="295"/>
      <c r="AM23" s="296"/>
      <c r="AN23" s="312"/>
      <c r="AO23" s="313"/>
      <c r="AP23" s="314"/>
      <c r="AS23" s="305"/>
    </row>
    <row r="24" spans="1:45" ht="12.75" customHeight="1" hidden="1">
      <c r="A24" s="287">
        <v>19</v>
      </c>
      <c r="B24" s="288"/>
      <c r="C24" s="289"/>
      <c r="D24" s="289"/>
      <c r="H24" s="307"/>
      <c r="I24" s="308"/>
      <c r="J24" s="309"/>
      <c r="K24" s="310"/>
      <c r="N24" s="295"/>
      <c r="O24" s="296"/>
      <c r="P24" s="297"/>
      <c r="Q24" s="298"/>
      <c r="T24" s="307"/>
      <c r="U24" s="308"/>
      <c r="V24" s="311"/>
      <c r="W24" s="310"/>
      <c r="X24" s="108"/>
      <c r="Z24" s="295"/>
      <c r="AA24" s="296"/>
      <c r="AB24" s="312"/>
      <c r="AC24" s="313"/>
      <c r="AD24" s="314"/>
      <c r="AF24" s="307"/>
      <c r="AG24" s="315"/>
      <c r="AH24" s="316"/>
      <c r="AI24" s="317"/>
      <c r="AJ24" s="318"/>
      <c r="AL24" s="295"/>
      <c r="AM24" s="296"/>
      <c r="AN24" s="312"/>
      <c r="AO24" s="313"/>
      <c r="AP24" s="314"/>
      <c r="AS24" s="305"/>
    </row>
    <row r="25" spans="1:45" ht="12.75" customHeight="1" hidden="1">
      <c r="A25" s="287">
        <v>20</v>
      </c>
      <c r="B25" s="288"/>
      <c r="C25" s="289"/>
      <c r="D25" s="289"/>
      <c r="H25" s="307"/>
      <c r="I25" s="308"/>
      <c r="J25" s="309"/>
      <c r="K25" s="310"/>
      <c r="N25" s="295"/>
      <c r="O25" s="296"/>
      <c r="P25" s="297"/>
      <c r="Q25" s="298"/>
      <c r="T25" s="307"/>
      <c r="U25" s="308"/>
      <c r="V25" s="311"/>
      <c r="W25" s="310"/>
      <c r="X25" s="108"/>
      <c r="Z25" s="295"/>
      <c r="AA25" s="296"/>
      <c r="AB25" s="312"/>
      <c r="AC25" s="313"/>
      <c r="AD25" s="314"/>
      <c r="AF25" s="307"/>
      <c r="AG25" s="315"/>
      <c r="AH25" s="316"/>
      <c r="AI25" s="317"/>
      <c r="AJ25" s="318"/>
      <c r="AL25" s="295"/>
      <c r="AM25" s="296"/>
      <c r="AN25" s="312"/>
      <c r="AO25" s="313"/>
      <c r="AP25" s="314"/>
      <c r="AS25" s="305"/>
    </row>
    <row r="26" spans="1:45" ht="12.75" customHeight="1" hidden="1">
      <c r="A26" s="287">
        <v>21</v>
      </c>
      <c r="B26" s="288"/>
      <c r="C26" s="289"/>
      <c r="D26" s="289"/>
      <c r="H26" s="307"/>
      <c r="I26" s="308"/>
      <c r="J26" s="309"/>
      <c r="K26" s="310"/>
      <c r="N26" s="295"/>
      <c r="O26" s="296"/>
      <c r="P26" s="297"/>
      <c r="Q26" s="298"/>
      <c r="T26" s="307"/>
      <c r="U26" s="308"/>
      <c r="V26" s="311"/>
      <c r="W26" s="310"/>
      <c r="X26" s="108"/>
      <c r="Z26" s="295"/>
      <c r="AA26" s="296"/>
      <c r="AB26" s="312"/>
      <c r="AC26" s="313"/>
      <c r="AD26" s="314"/>
      <c r="AF26" s="307"/>
      <c r="AG26" s="315"/>
      <c r="AH26" s="316"/>
      <c r="AI26" s="317"/>
      <c r="AJ26" s="318"/>
      <c r="AL26" s="295"/>
      <c r="AM26" s="296"/>
      <c r="AN26" s="312"/>
      <c r="AO26" s="313"/>
      <c r="AP26" s="314"/>
      <c r="AS26" s="305"/>
    </row>
    <row r="27" spans="1:45" ht="12.75" customHeight="1" hidden="1">
      <c r="A27" s="287">
        <v>22</v>
      </c>
      <c r="B27" s="288"/>
      <c r="C27" s="289"/>
      <c r="D27" s="289"/>
      <c r="H27" s="307"/>
      <c r="I27" s="308"/>
      <c r="J27" s="309"/>
      <c r="K27" s="310"/>
      <c r="N27" s="295"/>
      <c r="O27" s="296"/>
      <c r="P27" s="297"/>
      <c r="Q27" s="298"/>
      <c r="T27" s="307"/>
      <c r="U27" s="308"/>
      <c r="V27" s="311"/>
      <c r="W27" s="310"/>
      <c r="X27" s="108"/>
      <c r="Z27" s="295"/>
      <c r="AA27" s="296"/>
      <c r="AB27" s="312"/>
      <c r="AC27" s="313"/>
      <c r="AD27" s="314"/>
      <c r="AF27" s="307"/>
      <c r="AG27" s="315"/>
      <c r="AH27" s="316"/>
      <c r="AI27" s="317"/>
      <c r="AJ27" s="318"/>
      <c r="AL27" s="295"/>
      <c r="AM27" s="296"/>
      <c r="AN27" s="312"/>
      <c r="AO27" s="313"/>
      <c r="AP27" s="314"/>
      <c r="AS27" s="305"/>
    </row>
    <row r="28" spans="1:45" ht="12.75" customHeight="1" hidden="1">
      <c r="A28" s="287">
        <v>23</v>
      </c>
      <c r="B28" s="288"/>
      <c r="C28" s="289"/>
      <c r="D28" s="289"/>
      <c r="H28" s="307"/>
      <c r="I28" s="308"/>
      <c r="J28" s="309"/>
      <c r="K28" s="310"/>
      <c r="N28" s="295"/>
      <c r="O28" s="296"/>
      <c r="P28" s="297"/>
      <c r="Q28" s="298"/>
      <c r="T28" s="307"/>
      <c r="U28" s="308"/>
      <c r="V28" s="311"/>
      <c r="W28" s="310"/>
      <c r="X28" s="108"/>
      <c r="Z28" s="295"/>
      <c r="AA28" s="296"/>
      <c r="AB28" s="312"/>
      <c r="AC28" s="313"/>
      <c r="AD28" s="314"/>
      <c r="AF28" s="307"/>
      <c r="AG28" s="315"/>
      <c r="AH28" s="316"/>
      <c r="AI28" s="317"/>
      <c r="AJ28" s="318"/>
      <c r="AL28" s="295"/>
      <c r="AM28" s="296"/>
      <c r="AN28" s="312"/>
      <c r="AO28" s="313"/>
      <c r="AP28" s="314"/>
      <c r="AS28" s="305"/>
    </row>
    <row r="29" spans="1:45" ht="12.75" customHeight="1" hidden="1">
      <c r="A29" s="287">
        <v>24</v>
      </c>
      <c r="B29" s="288"/>
      <c r="C29" s="289"/>
      <c r="D29" s="289"/>
      <c r="H29" s="307"/>
      <c r="I29" s="308"/>
      <c r="J29" s="309"/>
      <c r="K29" s="310"/>
      <c r="N29" s="295"/>
      <c r="O29" s="296"/>
      <c r="P29" s="297"/>
      <c r="Q29" s="298"/>
      <c r="T29" s="307"/>
      <c r="U29" s="308"/>
      <c r="V29" s="311"/>
      <c r="W29" s="310"/>
      <c r="X29" s="108"/>
      <c r="Z29" s="295"/>
      <c r="AA29" s="296"/>
      <c r="AB29" s="312"/>
      <c r="AC29" s="313"/>
      <c r="AD29" s="314"/>
      <c r="AF29" s="307"/>
      <c r="AG29" s="315"/>
      <c r="AH29" s="316"/>
      <c r="AI29" s="317"/>
      <c r="AJ29" s="318"/>
      <c r="AL29" s="295"/>
      <c r="AM29" s="296"/>
      <c r="AN29" s="312"/>
      <c r="AO29" s="313"/>
      <c r="AP29" s="314"/>
      <c r="AS29" s="305"/>
    </row>
    <row r="30" spans="1:45" ht="12.75" customHeight="1" hidden="1">
      <c r="A30" s="287">
        <v>25</v>
      </c>
      <c r="B30" s="288"/>
      <c r="C30" s="289"/>
      <c r="D30" s="289"/>
      <c r="H30" s="307"/>
      <c r="I30" s="308"/>
      <c r="J30" s="309"/>
      <c r="K30" s="310"/>
      <c r="N30" s="295"/>
      <c r="O30" s="296"/>
      <c r="P30" s="297"/>
      <c r="Q30" s="298"/>
      <c r="T30" s="307"/>
      <c r="U30" s="308"/>
      <c r="V30" s="311"/>
      <c r="W30" s="310"/>
      <c r="X30" s="108"/>
      <c r="Z30" s="295"/>
      <c r="AA30" s="296"/>
      <c r="AB30" s="312"/>
      <c r="AC30" s="313"/>
      <c r="AD30" s="314"/>
      <c r="AF30" s="307"/>
      <c r="AG30" s="315"/>
      <c r="AH30" s="316"/>
      <c r="AI30" s="317"/>
      <c r="AJ30" s="318"/>
      <c r="AL30" s="295"/>
      <c r="AM30" s="296"/>
      <c r="AN30" s="312"/>
      <c r="AO30" s="313"/>
      <c r="AP30" s="314"/>
      <c r="AS30" s="305"/>
    </row>
    <row r="31" spans="1:45" ht="12.75" customHeight="1" hidden="1">
      <c r="A31" s="287">
        <v>26</v>
      </c>
      <c r="B31" s="288"/>
      <c r="C31" s="289"/>
      <c r="D31" s="289"/>
      <c r="H31" s="307"/>
      <c r="I31" s="308"/>
      <c r="J31" s="309"/>
      <c r="K31" s="310"/>
      <c r="N31" s="295"/>
      <c r="O31" s="296"/>
      <c r="P31" s="297"/>
      <c r="Q31" s="298"/>
      <c r="T31" s="307"/>
      <c r="U31" s="308"/>
      <c r="V31" s="311"/>
      <c r="W31" s="310"/>
      <c r="X31" s="108"/>
      <c r="Z31" s="295"/>
      <c r="AA31" s="296"/>
      <c r="AB31" s="312"/>
      <c r="AC31" s="313"/>
      <c r="AD31" s="314"/>
      <c r="AF31" s="307"/>
      <c r="AG31" s="315"/>
      <c r="AH31" s="316"/>
      <c r="AI31" s="317"/>
      <c r="AJ31" s="318"/>
      <c r="AL31" s="295"/>
      <c r="AM31" s="296"/>
      <c r="AN31" s="312"/>
      <c r="AO31" s="313"/>
      <c r="AP31" s="314"/>
      <c r="AS31" s="305"/>
    </row>
    <row r="32" spans="1:45" ht="12.75" customHeight="1" hidden="1">
      <c r="A32" s="287">
        <v>27</v>
      </c>
      <c r="B32" s="288"/>
      <c r="C32" s="289"/>
      <c r="D32" s="289"/>
      <c r="H32" s="307"/>
      <c r="I32" s="308"/>
      <c r="J32" s="309"/>
      <c r="K32" s="310"/>
      <c r="N32" s="295"/>
      <c r="O32" s="296"/>
      <c r="P32" s="297"/>
      <c r="Q32" s="298"/>
      <c r="T32" s="307"/>
      <c r="U32" s="308"/>
      <c r="V32" s="311"/>
      <c r="W32" s="310"/>
      <c r="X32" s="108"/>
      <c r="Z32" s="295"/>
      <c r="AA32" s="296"/>
      <c r="AB32" s="312"/>
      <c r="AC32" s="313"/>
      <c r="AD32" s="314"/>
      <c r="AF32" s="307"/>
      <c r="AG32" s="315"/>
      <c r="AH32" s="316"/>
      <c r="AI32" s="317"/>
      <c r="AJ32" s="318"/>
      <c r="AL32" s="295"/>
      <c r="AM32" s="296"/>
      <c r="AN32" s="312"/>
      <c r="AO32" s="313"/>
      <c r="AP32" s="314"/>
      <c r="AS32" s="305"/>
    </row>
    <row r="33" spans="1:45" ht="12.75" customHeight="1" hidden="1">
      <c r="A33" s="287">
        <v>28</v>
      </c>
      <c r="B33" s="288"/>
      <c r="C33" s="289"/>
      <c r="D33" s="289"/>
      <c r="H33" s="307"/>
      <c r="I33" s="308"/>
      <c r="J33" s="309"/>
      <c r="K33" s="310"/>
      <c r="N33" s="295"/>
      <c r="O33" s="296"/>
      <c r="P33" s="297"/>
      <c r="Q33" s="298"/>
      <c r="T33" s="307"/>
      <c r="U33" s="308"/>
      <c r="V33" s="311"/>
      <c r="W33" s="310"/>
      <c r="X33" s="108"/>
      <c r="Z33" s="295"/>
      <c r="AA33" s="296"/>
      <c r="AB33" s="312"/>
      <c r="AC33" s="313"/>
      <c r="AD33" s="314"/>
      <c r="AF33" s="307"/>
      <c r="AG33" s="315"/>
      <c r="AH33" s="316"/>
      <c r="AI33" s="317"/>
      <c r="AJ33" s="318"/>
      <c r="AL33" s="295"/>
      <c r="AM33" s="296"/>
      <c r="AN33" s="312"/>
      <c r="AO33" s="313"/>
      <c r="AP33" s="314"/>
      <c r="AS33" s="305"/>
    </row>
    <row r="34" spans="1:45" ht="12.75" customHeight="1" hidden="1">
      <c r="A34" s="287">
        <v>29</v>
      </c>
      <c r="B34" s="288"/>
      <c r="C34" s="289"/>
      <c r="D34" s="289"/>
      <c r="H34" s="307"/>
      <c r="I34" s="308"/>
      <c r="J34" s="309"/>
      <c r="K34" s="310"/>
      <c r="N34" s="295"/>
      <c r="O34" s="296"/>
      <c r="P34" s="297"/>
      <c r="Q34" s="298"/>
      <c r="T34" s="307"/>
      <c r="U34" s="308"/>
      <c r="V34" s="311"/>
      <c r="W34" s="310"/>
      <c r="X34" s="108"/>
      <c r="Z34" s="295"/>
      <c r="AA34" s="296"/>
      <c r="AB34" s="312"/>
      <c r="AC34" s="313"/>
      <c r="AD34" s="314"/>
      <c r="AF34" s="307"/>
      <c r="AG34" s="315"/>
      <c r="AH34" s="316"/>
      <c r="AI34" s="317"/>
      <c r="AJ34" s="318"/>
      <c r="AL34" s="295"/>
      <c r="AM34" s="296"/>
      <c r="AN34" s="312"/>
      <c r="AO34" s="313"/>
      <c r="AP34" s="314"/>
      <c r="AS34" s="305"/>
    </row>
    <row r="35" spans="1:45" ht="12.75" customHeight="1" hidden="1">
      <c r="A35" s="287">
        <v>30</v>
      </c>
      <c r="B35" s="288"/>
      <c r="C35" s="289"/>
      <c r="D35" s="289"/>
      <c r="H35" s="307"/>
      <c r="I35" s="308"/>
      <c r="J35" s="309"/>
      <c r="K35" s="310"/>
      <c r="N35" s="295"/>
      <c r="O35" s="296"/>
      <c r="P35" s="297"/>
      <c r="Q35" s="298"/>
      <c r="T35" s="307"/>
      <c r="U35" s="308"/>
      <c r="V35" s="311"/>
      <c r="W35" s="310"/>
      <c r="X35" s="108"/>
      <c r="Z35" s="295"/>
      <c r="AA35" s="296"/>
      <c r="AB35" s="312"/>
      <c r="AC35" s="313"/>
      <c r="AD35" s="314"/>
      <c r="AF35" s="307"/>
      <c r="AG35" s="315"/>
      <c r="AH35" s="316"/>
      <c r="AI35" s="317"/>
      <c r="AJ35" s="318"/>
      <c r="AL35" s="295"/>
      <c r="AM35" s="296"/>
      <c r="AN35" s="312"/>
      <c r="AO35" s="313"/>
      <c r="AP35" s="314"/>
      <c r="AS35" s="305"/>
    </row>
    <row r="36" spans="1:45" ht="12.75" customHeight="1" hidden="1">
      <c r="A36" s="287">
        <v>31</v>
      </c>
      <c r="B36" s="288"/>
      <c r="C36" s="289"/>
      <c r="D36" s="289"/>
      <c r="H36" s="307"/>
      <c r="I36" s="308"/>
      <c r="J36" s="309"/>
      <c r="K36" s="310"/>
      <c r="N36" s="295"/>
      <c r="O36" s="296"/>
      <c r="P36" s="297"/>
      <c r="Q36" s="298"/>
      <c r="T36" s="307"/>
      <c r="U36" s="308"/>
      <c r="V36" s="311"/>
      <c r="W36" s="310"/>
      <c r="X36" s="108"/>
      <c r="Z36" s="295"/>
      <c r="AA36" s="296"/>
      <c r="AB36" s="312"/>
      <c r="AC36" s="313"/>
      <c r="AD36" s="314"/>
      <c r="AF36" s="307"/>
      <c r="AG36" s="315"/>
      <c r="AH36" s="316"/>
      <c r="AI36" s="317"/>
      <c r="AJ36" s="318"/>
      <c r="AL36" s="295"/>
      <c r="AM36" s="296"/>
      <c r="AN36" s="312"/>
      <c r="AO36" s="313"/>
      <c r="AP36" s="314"/>
      <c r="AS36" s="305"/>
    </row>
    <row r="37" spans="1:45" s="176" customFormat="1" ht="12.75" customHeight="1" hidden="1">
      <c r="A37" s="319">
        <v>32</v>
      </c>
      <c r="B37" s="320"/>
      <c r="C37" s="321"/>
      <c r="D37" s="321"/>
      <c r="E37" s="322"/>
      <c r="F37" s="323"/>
      <c r="G37" s="324"/>
      <c r="H37" s="325"/>
      <c r="I37" s="326"/>
      <c r="J37" s="327"/>
      <c r="K37" s="328"/>
      <c r="L37" s="329"/>
      <c r="M37" s="330"/>
      <c r="N37" s="331"/>
      <c r="O37" s="332"/>
      <c r="P37" s="333"/>
      <c r="Q37" s="334"/>
      <c r="R37" s="335"/>
      <c r="S37" s="336"/>
      <c r="T37" s="325"/>
      <c r="U37" s="326"/>
      <c r="V37" s="337"/>
      <c r="W37" s="328"/>
      <c r="X37" s="329"/>
      <c r="Y37" s="330"/>
      <c r="Z37" s="331"/>
      <c r="AA37" s="332"/>
      <c r="AB37" s="338"/>
      <c r="AC37" s="339"/>
      <c r="AD37" s="340"/>
      <c r="AE37" s="336"/>
      <c r="AF37" s="325"/>
      <c r="AG37" s="341"/>
      <c r="AH37" s="342"/>
      <c r="AI37" s="343"/>
      <c r="AJ37" s="344"/>
      <c r="AK37" s="330"/>
      <c r="AL37" s="331"/>
      <c r="AM37" s="332"/>
      <c r="AN37" s="338"/>
      <c r="AO37" s="339"/>
      <c r="AP37" s="340"/>
      <c r="AQ37" s="345"/>
      <c r="AR37" s="323"/>
      <c r="AS37" s="346"/>
    </row>
    <row r="38" spans="1:45" s="201" customFormat="1" ht="12.75" customHeight="1">
      <c r="A38" s="347"/>
      <c r="B38" s="348" t="s">
        <v>71</v>
      </c>
      <c r="C38" s="348"/>
      <c r="D38" s="348"/>
      <c r="E38" s="349">
        <f>SUM(J38,P38,V38,AB38,AH38,AN38)</f>
        <v>0.0389122</v>
      </c>
      <c r="F38" s="350">
        <f>E38/E$1*1000</f>
        <v>0.00638952380952381</v>
      </c>
      <c r="G38" s="351"/>
      <c r="H38" s="352"/>
      <c r="I38" s="353"/>
      <c r="J38" s="354">
        <f>SMALL(J3:J37,1)</f>
        <v>0.0053588</v>
      </c>
      <c r="K38" s="355"/>
      <c r="L38" s="356">
        <f>IF(J38="Hyl","",J38/J$1*1000)</f>
        <v>0.00500822429906542</v>
      </c>
      <c r="M38" s="357"/>
      <c r="N38" s="358"/>
      <c r="O38" s="359"/>
      <c r="P38" s="360">
        <f>SMALL(P3:P37,1)</f>
        <v>0.0065162</v>
      </c>
      <c r="Q38" s="361"/>
      <c r="R38" s="362">
        <f>IF(P38="Hyl","",P38/P$1*1000)</f>
        <v>0.006649183673469387</v>
      </c>
      <c r="S38" s="363"/>
      <c r="T38" s="352"/>
      <c r="U38" s="353"/>
      <c r="V38" s="354">
        <f>SMALL(V3:V37,1)</f>
        <v>0.0049306</v>
      </c>
      <c r="W38" s="355"/>
      <c r="X38" s="356">
        <f>IF(V38="Hyl","",V38/V$1*1000)</f>
        <v>0.005418241758241758</v>
      </c>
      <c r="Y38" s="357"/>
      <c r="Z38" s="358"/>
      <c r="AA38" s="359"/>
      <c r="AB38" s="360">
        <f>SMALL(AB3:AB37,1)</f>
        <v>0.0089005</v>
      </c>
      <c r="AC38" s="361"/>
      <c r="AD38" s="362">
        <f>IF(AB38="Hyl","",AB38/AB$1*1000)</f>
        <v>0.007739565217391305</v>
      </c>
      <c r="AE38" s="363"/>
      <c r="AF38" s="352"/>
      <c r="AG38" s="364"/>
      <c r="AH38" s="354">
        <f>SMALL(AH3:AH37,1)</f>
        <v>0.0054167</v>
      </c>
      <c r="AI38" s="355"/>
      <c r="AJ38" s="356">
        <f>IF(AH38="Hyl","",AH38/AH$1*1000)</f>
        <v>0.006298488372093024</v>
      </c>
      <c r="AK38" s="357"/>
      <c r="AL38" s="358"/>
      <c r="AM38" s="359"/>
      <c r="AN38" s="360">
        <f>SMALL(AN3:AN37,1)</f>
        <v>0.0077894</v>
      </c>
      <c r="AO38" s="361"/>
      <c r="AP38" s="362">
        <f>IF(AN38="Hyl","",AN38/AN$1*1000)</f>
        <v>0.006954821428571429</v>
      </c>
      <c r="AQ38" s="365"/>
      <c r="AR38" s="356"/>
      <c r="AS38" s="366"/>
    </row>
    <row r="39" spans="1:45" s="226" customFormat="1" ht="11.25" customHeight="1">
      <c r="A39" s="367"/>
      <c r="B39" s="368" t="s">
        <v>72</v>
      </c>
      <c r="C39" s="368"/>
      <c r="D39" s="368"/>
      <c r="E39" s="369">
        <f>SUM(J39,P39,V39,AB39,AH39,AN39)</f>
        <v>0.03659722222222221</v>
      </c>
      <c r="F39" s="370">
        <f>E39/E$1*1000</f>
        <v>0.00600939609560299</v>
      </c>
      <c r="G39" s="371">
        <f>IF(SUM(G3:G37)&gt;0,SMALL(G3:G37,1),"")</f>
        <v>0.104166666666667</v>
      </c>
      <c r="H39" s="372">
        <f>IF(SUM(H3:H37)&gt;0,SMALL(H3:H37,1),"")</f>
        <v>0.10625000000000001</v>
      </c>
      <c r="I39" s="373">
        <f>IF(SUM(I3:I37)&gt;0,SMALL(I3:I37,1),"")</f>
        <v>0.11111111111111101</v>
      </c>
      <c r="J39" s="374">
        <f>SUM(G39:I39)/60</f>
        <v>0.005358796296296301</v>
      </c>
      <c r="K39" s="375"/>
      <c r="L39" s="376">
        <f>IF(J39="Hyl","",J39/J$1*1000)</f>
        <v>0.005008220837660094</v>
      </c>
      <c r="M39" s="377">
        <f>IF(SUM(M3:M37)&gt;0,SMALL(M3:M37,1),"")</f>
        <v>0.13194444444444445</v>
      </c>
      <c r="N39" s="378">
        <f>IF(SUM(N3:N37)&gt;0,SMALL(N3:N37,1),"")</f>
        <v>0.10208333333333301</v>
      </c>
      <c r="O39" s="379">
        <f>IF(SUM(O3:O37)&gt;0,SMALL(O3:O37,1),"")</f>
        <v>0.09375000000000001</v>
      </c>
      <c r="P39" s="380">
        <f>SUM(M39:O39)/60</f>
        <v>0.0054629629629629585</v>
      </c>
      <c r="Q39" s="381"/>
      <c r="R39" s="382">
        <f>IF(P39="Hyl","",P39/P$1*1000)</f>
        <v>0.005574452003023428</v>
      </c>
      <c r="S39" s="383">
        <f>IF(SUM(S3:S37)&gt;0,SMALL(S3:S37,1),"")</f>
        <v>0.0631944444444444</v>
      </c>
      <c r="T39" s="372">
        <f>IF(SUM(T3:T37)&gt;0,SMALL(T3:T37,1),"")</f>
        <v>0.0791666666666667</v>
      </c>
      <c r="U39" s="373">
        <f>IF(SUM(U3:U37)&gt;0,SMALL(U3:U37,1),"")</f>
        <v>0.153472222222222</v>
      </c>
      <c r="V39" s="374">
        <f>SUM(S39:U39)/60</f>
        <v>0.004930555555555552</v>
      </c>
      <c r="W39" s="375"/>
      <c r="X39" s="376">
        <f>IF(V39="Hyl","",V39/V$1*1000)</f>
        <v>0.0054181929181929146</v>
      </c>
      <c r="Y39" s="377">
        <f>IF(SUM(Y3:Y37)&gt;0,SMALL(Y3:Y37,1),"")</f>
        <v>0.22083333333333302</v>
      </c>
      <c r="Z39" s="378">
        <f>IF(SUM(Z3:Z37)&gt;0,SMALL(Z3:Z37,1),"")</f>
        <v>0.20625000000000002</v>
      </c>
      <c r="AA39" s="379">
        <f>IF(SUM(AA3:AA37)&gt;0,SMALL(AA3:AA37,1),"")</f>
        <v>0.0916666666666667</v>
      </c>
      <c r="AB39" s="380">
        <f>SUM(Y39:AA39)/60</f>
        <v>0.008645833333333328</v>
      </c>
      <c r="AC39" s="381"/>
      <c r="AD39" s="382">
        <f>IF(AB39="Hyl","",AB39/AB$1*1000)</f>
        <v>0.0075181159420289806</v>
      </c>
      <c r="AE39" s="383">
        <f>IF(SUM(AE3:AE37)&gt;0,SMALL(AE3:AE37,1),"")</f>
        <v>0.161111111111111</v>
      </c>
      <c r="AF39" s="372">
        <f>IF(SUM(AF3:AF37)&gt;0,SMALL(AF3:AF37,1),"")</f>
        <v>0.163888888888889</v>
      </c>
      <c r="AG39" s="384">
        <f>IF(SUM(AG3:AG37)&gt;0,SMALL(AG3:AG37,1),"")</f>
      </c>
      <c r="AH39" s="374">
        <f>SUM(AE39:AF39)/60</f>
        <v>0.005416666666666667</v>
      </c>
      <c r="AI39" s="375"/>
      <c r="AJ39" s="376">
        <f>IF(AH39="Hyl","",AH39/AH$1*1000)</f>
        <v>0.006298449612403101</v>
      </c>
      <c r="AK39" s="377">
        <f>IF(SUM(AK3:AK37)&gt;0,SMALL(AK3:AK37,1),"")</f>
        <v>0.20972222222222223</v>
      </c>
      <c r="AL39" s="378">
        <f>IF(SUM(AL3:AL37)&gt;0,SMALL(AL3:AL37,1),"")</f>
        <v>0.11319444444444444</v>
      </c>
      <c r="AM39" s="379">
        <f>IF(SUM(AM3:AM37)&gt;0,SMALL(AM3:AM37,1),"")</f>
        <v>0.08402777777777778</v>
      </c>
      <c r="AN39" s="380">
        <f>SUM(AK39:AM39)/60</f>
        <v>0.006782407407407407</v>
      </c>
      <c r="AO39" s="381"/>
      <c r="AP39" s="382">
        <f>IF(AN39="Hyl","",AN39/AN$1*1000)</f>
        <v>0.006055720899470899</v>
      </c>
      <c r="AQ39" s="385"/>
      <c r="AR39" s="376"/>
      <c r="AS39" s="386"/>
    </row>
    <row r="40" spans="1:45" s="226" customFormat="1" ht="12">
      <c r="A40" s="387"/>
      <c r="B40" s="388" t="s">
        <v>73</v>
      </c>
      <c r="C40" s="388"/>
      <c r="D40" s="388"/>
      <c r="E40" s="389">
        <f>SUM(J40,P40,V40,AB40,AH40,AN40)</f>
        <v>0.047537037037037044</v>
      </c>
      <c r="F40" s="390">
        <f>E40/E$1*1000</f>
        <v>0.00780575320805206</v>
      </c>
      <c r="G40" s="391">
        <f>IF(SUM(G3:G37)&gt;0,AVERAGE(SMALL(G3:G37,1),SMALL(G3:G37,2),SMALL(G3:G37,3),SMALL(G3:G37,4),SMALL(G3:G37,5)),"")</f>
        <v>0.12388888888888897</v>
      </c>
      <c r="H40" s="392">
        <f>IF(SUM(H3:H37)&gt;0,AVERAGE(SMALL(H3:H37,1),SMALL(H3:H37,2),SMALL(H3:H37,3),SMALL(H3:H37,4),SMALL(H3:H37,5)),"")</f>
        <v>0.12652777777777782</v>
      </c>
      <c r="I40" s="393">
        <f>IF(SUM(I3:I37)&gt;0,AVERAGE(SMALL(I3:I37,1),SMALL(I3:I37,2),SMALL(I3:I37,3),SMALL(I3:I37,4),SMALL(I3:I37,5)),"")</f>
        <v>0.2031944444444445</v>
      </c>
      <c r="J40" s="394">
        <f>SUM(G40:I40)/60</f>
        <v>0.007560185185185188</v>
      </c>
      <c r="K40" s="395"/>
      <c r="L40" s="396">
        <f>IF(J40="Hyl","",J40/J$1*1000)</f>
        <v>0.007065593631014194</v>
      </c>
      <c r="M40" s="397">
        <f>IF(SUM(M3:M37)&gt;0,AVERAGE(SMALL(M3:M37,1),SMALL(M3:M37,2),SMALL(M3:M37,3),SMALL(M3:M37,4),SMALL(M3:M37,5)),"")</f>
        <v>0.14361111111111108</v>
      </c>
      <c r="N40" s="398">
        <f>IF(SUM(N3:N37)&gt;0,AVERAGE(SMALL(N3:N37,1),SMALL(N3:N37,2),SMALL(N3:N37,3),SMALL(N3:N37,4),SMALL(N3:N37,5)),"")</f>
        <v>0.14138888888888873</v>
      </c>
      <c r="O40" s="399">
        <f>IF(SUM(O3:O37)&gt;0,AVERAGE(SMALL(O3:O37,1),SMALL(O3:O37,2),SMALL(O3:O37,3),SMALL(O3:O37,4),SMALL(O3:O37,5)),"")</f>
        <v>0.10763888888888899</v>
      </c>
      <c r="P40" s="400">
        <f>SUM(M40:O40)/60</f>
        <v>0.0065439814814814805</v>
      </c>
      <c r="Q40" s="401"/>
      <c r="R40" s="402">
        <f>IF(P40="Hyl","",P40/P$1*1000)</f>
        <v>0.006677532123960694</v>
      </c>
      <c r="S40" s="403">
        <f>IF(SUM(S3:S37)&gt;0,AVERAGE(SMALL(S3:S37,1),SMALL(S3:S37,2),SMALL(S3:S37,3),SMALL(S3:S37,4),SMALL(S3:S37,5)),"")</f>
        <v>0.0773611111111111</v>
      </c>
      <c r="T40" s="392">
        <f>IF(SUM(T3:T37)&gt;0,AVERAGE(SMALL(T3:T37,1),SMALL(T3:T37,2),SMALL(T3:T37,3),SMALL(T3:T37,4),SMALL(T3:T37,5)),"")</f>
        <v>0.08972222222222224</v>
      </c>
      <c r="U40" s="393">
        <f>IF(SUM(U3:U37)&gt;0,AVERAGE(SMALL(U3:U37,1),SMALL(U3:U37,2),SMALL(U3:U37,3),SMALL(U3:U37,4),SMALL(U3:U37,5)),"")</f>
        <v>0.1833333333333334</v>
      </c>
      <c r="V40" s="394">
        <f>SUM(S40:U40)/60</f>
        <v>0.005840277777777779</v>
      </c>
      <c r="W40" s="404"/>
      <c r="X40" s="396">
        <f>IF(V40="Hyl","",V40/V$1*1000)</f>
        <v>0.006417887667887669</v>
      </c>
      <c r="Y40" s="397">
        <f>IF(SUM(Y3:Y37)&gt;0,AVERAGE(SMALL(Y3:Y37,1),SMALL(Y3:Y37,2),SMALL(Y3:Y37,3),SMALL(Y3:Y37,4),SMALL(Y3:Y37,5)),"")</f>
        <v>0.27027777777777795</v>
      </c>
      <c r="Z40" s="398">
        <f>IF(SUM(Z3:Z37)&gt;0,AVERAGE(SMALL(Z3:Z37,1),SMALL(Z3:Z37,2),SMALL(Z3:Z37,3),SMALL(Z3:Z37,4),SMALL(Z3:Z37,5)),"")</f>
        <v>0.2848611111111111</v>
      </c>
      <c r="AA40" s="399">
        <f>IF(SUM(AA3:AA37)&gt;0,AVERAGE(SMALL(AA3:AA37,1),SMALL(AA3:AA37,2),SMALL(AA3:AA37,3),SMALL(AA3:AA37,4),SMALL(AA3:AA37,5)),"")</f>
        <v>0.10986111111111123</v>
      </c>
      <c r="AB40" s="400">
        <f>SUM(Y40:AA40)/60</f>
        <v>0.011083333333333337</v>
      </c>
      <c r="AC40" s="401"/>
      <c r="AD40" s="402">
        <f>IF(AB40="Hyl","",AB40/AB$1*1000)</f>
        <v>0.009637681159420293</v>
      </c>
      <c r="AE40" s="403">
        <f>IF(SUM(AE3:AE37)&gt;0,AVERAGE(SMALL(AE3:AE37,1),SMALL(AE3:AE37,2),SMALL(AE3:AE37,3),SMALL(AE3:AE37,4),SMALL(AE3:AE37,5)),"")</f>
        <v>0.20166666666666652</v>
      </c>
      <c r="AF40" s="392">
        <f>IF(SUM(AF3:AF37)&gt;0,AVERAGE(SMALL(AF3:AF37,1),SMALL(AF3:AF37,2),SMALL(AF3:AF37,3),SMALL(AF3:AF37,4),SMALL(AF3:AF37,5)),"")</f>
        <v>0.20430555555555574</v>
      </c>
      <c r="AG40" s="405">
        <f>IF(SUM(AG3:AG37)&gt;0,AVERAGE(SMALL(AG3:AG37,1),SMALL(AG3:AG37,2),SMALL(AG3:AG37,3),SMALL(AG3:AG37,4),SMALL(AG3:AG37,5)),"")</f>
      </c>
      <c r="AH40" s="394">
        <f>SUM(AE40:AF40)/60</f>
        <v>0.006766203703703705</v>
      </c>
      <c r="AI40" s="404"/>
      <c r="AJ40" s="396">
        <f>IF(AH40="Hyl","",AH40/AH$1*1000)</f>
        <v>0.007867678725236867</v>
      </c>
      <c r="AK40" s="397">
        <f>IF(SUM(AK3:AK37)&gt;0,AVERAGE(SMALL(AK3:AK37,1),SMALL(AK3:AK37,2),SMALL(AK3:AK37,3),SMALL(AK3:AK37,4),SMALL(AK3:AK37,5)),"")</f>
        <v>0.2995833333333334</v>
      </c>
      <c r="AL40" s="398">
        <f>IF(SUM(AL3:AL37)&gt;0,AVERAGE(SMALL(AL3:AL37,1),SMALL(AL3:AL37,2),SMALL(AL3:AL37,3),SMALL(AL3:AL37,4),SMALL(AL3:AL37,5)),"")</f>
        <v>0.15375</v>
      </c>
      <c r="AM40" s="399">
        <f>IF(SUM(AM3:AM37)&gt;0,AVERAGE(SMALL(AM3:AM37,1),SMALL(AM3:AM37,2),SMALL(AM3:AM37,3),SMALL(AM3:AM37,4),SMALL(AM3:AM37,5)),"")</f>
        <v>0.13125000000000003</v>
      </c>
      <c r="AN40" s="400">
        <f>SUM(AK40:AM40)/60</f>
        <v>0.009743055555555557</v>
      </c>
      <c r="AO40" s="401"/>
      <c r="AP40" s="402">
        <f>IF(AN40="Hyl","",AN40/AN$1*1000)</f>
        <v>0.008699156746031746</v>
      </c>
      <c r="AQ40" s="406"/>
      <c r="AR40" s="396"/>
      <c r="AS40" s="407"/>
    </row>
  </sheetData>
  <sheetProtection selectLockedCells="1" selectUnlockedCells="1"/>
  <mergeCells count="4">
    <mergeCell ref="AQ1:AR1"/>
    <mergeCell ref="B38:D38"/>
    <mergeCell ref="B39:D39"/>
    <mergeCell ref="B40:D40"/>
  </mergeCells>
  <printOptions/>
  <pageMargins left="0.7479166666666667" right="0.7479166666666667" top="0.9840277777777777" bottom="0.984027777777777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mäksä</dc:creator>
  <cp:keywords/>
  <dc:description/>
  <cp:lastModifiedBy/>
  <cp:lastPrinted>2006-11-25T20:56:56Z</cp:lastPrinted>
  <dcterms:created xsi:type="dcterms:W3CDTF">2006-11-25T10:35:24Z</dcterms:created>
  <dcterms:modified xsi:type="dcterms:W3CDTF">2013-11-17T20:01:51Z</dcterms:modified>
  <cp:category/>
  <cp:version/>
  <cp:contentType/>
  <cp:contentStatus/>
  <cp:revision>8</cp:revision>
</cp:coreProperties>
</file>